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СДО\Тендер\ДДУ 325 уч. 915\ОВ1иВК\на тендер ОВ1\"/>
    </mc:Choice>
  </mc:AlternateContent>
  <xr:revisionPtr revIDLastSave="0" documentId="13_ncr:1_{EB1E05EC-982B-4BE3-A2CD-A8A33A01FF61}" xr6:coauthVersionLast="45" xr6:coauthVersionMax="45" xr10:uidLastSave="{00000000-0000-0000-0000-000000000000}"/>
  <bookViews>
    <workbookView xWindow="-120" yWindow="-120" windowWidth="29040" windowHeight="15990" xr2:uid="{3A1806B5-18E6-4C0D-A7FD-320F70F534FF}"/>
  </bookViews>
  <sheets>
    <sheet name="КП ОВ1" sheetId="1" r:id="rId1"/>
    <sheet name="Ведомость радиаторов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I161" i="1"/>
  <c r="H161" i="1"/>
  <c r="E159" i="1"/>
  <c r="H159" i="1" s="1"/>
  <c r="H160" i="1"/>
  <c r="H158" i="1"/>
  <c r="I157" i="1"/>
  <c r="H170" i="1"/>
  <c r="E109" i="1"/>
  <c r="E98" i="1"/>
  <c r="E26" i="1"/>
  <c r="E74" i="1"/>
  <c r="E61" i="1"/>
  <c r="E56" i="1"/>
  <c r="E44" i="1"/>
  <c r="E35" i="1"/>
  <c r="K35" i="1"/>
  <c r="E39" i="1"/>
  <c r="E59" i="2" l="1"/>
  <c r="J57" i="2"/>
  <c r="I57" i="2"/>
  <c r="G57" i="2"/>
  <c r="J55" i="2"/>
  <c r="I55" i="2"/>
  <c r="G55" i="2"/>
  <c r="J53" i="2"/>
  <c r="I53" i="2"/>
  <c r="G53" i="2"/>
  <c r="J52" i="2"/>
  <c r="I52" i="2"/>
  <c r="G52" i="2"/>
  <c r="J51" i="2"/>
  <c r="I51" i="2"/>
  <c r="G51" i="2"/>
  <c r="J50" i="2"/>
  <c r="I50" i="2"/>
  <c r="G50" i="2"/>
  <c r="J49" i="2"/>
  <c r="I49" i="2"/>
  <c r="G49" i="2"/>
  <c r="J48" i="2"/>
  <c r="I48" i="2"/>
  <c r="G48" i="2"/>
  <c r="J47" i="2"/>
  <c r="I47" i="2"/>
  <c r="G47" i="2"/>
  <c r="J46" i="2"/>
  <c r="I46" i="2"/>
  <c r="G46" i="2"/>
  <c r="J45" i="2"/>
  <c r="I45" i="2"/>
  <c r="G45" i="2"/>
  <c r="J43" i="2"/>
  <c r="I43" i="2"/>
  <c r="G43" i="2"/>
  <c r="J41" i="2"/>
  <c r="I41" i="2"/>
  <c r="G41" i="2"/>
  <c r="J40" i="2"/>
  <c r="I40" i="2"/>
  <c r="G40" i="2"/>
  <c r="J39" i="2"/>
  <c r="I39" i="2"/>
  <c r="G39" i="2"/>
  <c r="J38" i="2"/>
  <c r="I38" i="2"/>
  <c r="G38" i="2"/>
  <c r="J37" i="2"/>
  <c r="I37" i="2"/>
  <c r="G37" i="2"/>
  <c r="J36" i="2"/>
  <c r="I36" i="2"/>
  <c r="G36" i="2"/>
  <c r="J35" i="2"/>
  <c r="I35" i="2"/>
  <c r="G35" i="2"/>
  <c r="J34" i="2"/>
  <c r="I34" i="2"/>
  <c r="G34" i="2"/>
  <c r="J33" i="2"/>
  <c r="I33" i="2"/>
  <c r="G33" i="2"/>
  <c r="J32" i="2"/>
  <c r="I32" i="2"/>
  <c r="G32" i="2"/>
  <c r="J31" i="2"/>
  <c r="I31" i="2"/>
  <c r="G31" i="2"/>
  <c r="J29" i="2"/>
  <c r="I29" i="2"/>
  <c r="G29" i="2"/>
  <c r="J28" i="2"/>
  <c r="I28" i="2"/>
  <c r="G28" i="2"/>
  <c r="J27" i="2"/>
  <c r="I27" i="2"/>
  <c r="G27" i="2"/>
  <c r="J26" i="2"/>
  <c r="I26" i="2"/>
  <c r="G26" i="2"/>
  <c r="J25" i="2"/>
  <c r="I25" i="2"/>
  <c r="G25" i="2"/>
  <c r="J24" i="2"/>
  <c r="I24" i="2"/>
  <c r="G24" i="2"/>
  <c r="J23" i="2"/>
  <c r="I23" i="2"/>
  <c r="G23" i="2"/>
  <c r="J21" i="2"/>
  <c r="I21" i="2"/>
  <c r="G21" i="2"/>
  <c r="J20" i="2"/>
  <c r="I20" i="2"/>
  <c r="G20" i="2"/>
  <c r="J19" i="2"/>
  <c r="I19" i="2"/>
  <c r="G19" i="2"/>
  <c r="J18" i="2"/>
  <c r="I18" i="2"/>
  <c r="G18" i="2"/>
  <c r="J17" i="2"/>
  <c r="I17" i="2"/>
  <c r="G17" i="2"/>
  <c r="J16" i="2"/>
  <c r="I16" i="2"/>
  <c r="G16" i="2"/>
  <c r="J15" i="2"/>
  <c r="I15" i="2"/>
  <c r="G15" i="2"/>
  <c r="J14" i="2"/>
  <c r="I14" i="2"/>
  <c r="G14" i="2"/>
  <c r="J13" i="2"/>
  <c r="I13" i="2"/>
  <c r="G13" i="2"/>
  <c r="J12" i="2"/>
  <c r="I12" i="2"/>
  <c r="G12" i="2"/>
  <c r="J11" i="2"/>
  <c r="I11" i="2"/>
  <c r="G11" i="2"/>
  <c r="J10" i="2"/>
  <c r="I10" i="2"/>
  <c r="G10" i="2"/>
  <c r="J8" i="2"/>
  <c r="J59" i="2" s="1"/>
  <c r="I8" i="2"/>
  <c r="G8" i="2"/>
  <c r="J7" i="2"/>
  <c r="I7" i="2"/>
  <c r="G7" i="2"/>
  <c r="J6" i="2"/>
  <c r="I6" i="2"/>
  <c r="G6" i="2"/>
  <c r="J5" i="2"/>
  <c r="I5" i="2"/>
  <c r="G5" i="2"/>
  <c r="G59" i="2" s="1"/>
  <c r="G60" i="2" s="1"/>
  <c r="G61" i="2" s="1"/>
  <c r="I59" i="2" l="1"/>
  <c r="I62" i="2" s="1"/>
  <c r="H197" i="1" l="1"/>
  <c r="H198" i="1"/>
  <c r="H199" i="1"/>
  <c r="H196" i="1"/>
  <c r="H194" i="1"/>
  <c r="H193" i="1"/>
  <c r="H191" i="1"/>
  <c r="H190" i="1"/>
  <c r="H183" i="1"/>
  <c r="H182" i="1"/>
  <c r="I189" i="1"/>
  <c r="H185" i="1"/>
  <c r="H178" i="1"/>
  <c r="H179" i="1"/>
  <c r="H180" i="1"/>
  <c r="H177" i="1"/>
  <c r="H175" i="1"/>
  <c r="H174" i="1"/>
  <c r="H173" i="1"/>
  <c r="H166" i="1"/>
  <c r="H167" i="1"/>
  <c r="H168" i="1"/>
  <c r="H169" i="1"/>
  <c r="H171" i="1"/>
  <c r="H165" i="1"/>
  <c r="H202" i="1"/>
  <c r="H203" i="1"/>
  <c r="H204" i="1"/>
  <c r="H201" i="1"/>
  <c r="I200" i="1"/>
  <c r="I195" i="1"/>
  <c r="E192" i="1"/>
  <c r="I192" i="1" s="1"/>
  <c r="I181" i="1"/>
  <c r="I176" i="1"/>
  <c r="I172" i="1"/>
  <c r="I164" i="1"/>
  <c r="I154" i="1"/>
  <c r="I152" i="1"/>
  <c r="I150" i="1"/>
  <c r="I148" i="1"/>
  <c r="I138" i="1"/>
  <c r="I133" i="1"/>
  <c r="I130" i="1"/>
  <c r="H125" i="1"/>
  <c r="I85" i="1"/>
  <c r="I84" i="1"/>
  <c r="H114" i="1"/>
  <c r="H113" i="1"/>
  <c r="I106" i="1"/>
  <c r="H88" i="1"/>
  <c r="H89" i="1"/>
  <c r="H90" i="1"/>
  <c r="H91" i="1"/>
  <c r="H92" i="1"/>
  <c r="H93" i="1"/>
  <c r="E80" i="1"/>
  <c r="E83" i="1"/>
  <c r="E82" i="1"/>
  <c r="E79" i="1"/>
  <c r="H67" i="1"/>
  <c r="H68" i="1"/>
  <c r="H69" i="1"/>
  <c r="H70" i="1"/>
  <c r="H71" i="1"/>
  <c r="H72" i="1"/>
  <c r="H64" i="1"/>
  <c r="H63" i="1"/>
  <c r="H62" i="1"/>
  <c r="H61" i="1"/>
  <c r="H60" i="1"/>
  <c r="H59" i="1"/>
  <c r="H55" i="1"/>
  <c r="H54" i="1"/>
  <c r="H53" i="1"/>
  <c r="H52" i="1"/>
  <c r="H47" i="1"/>
  <c r="H46" i="1"/>
  <c r="H45" i="1"/>
  <c r="H44" i="1"/>
  <c r="H43" i="1"/>
  <c r="H29" i="1"/>
  <c r="H30" i="1"/>
  <c r="I188" i="1" l="1"/>
  <c r="I187" i="1"/>
  <c r="H186" i="1"/>
  <c r="H205" i="1" s="1"/>
  <c r="I184" i="1"/>
  <c r="H155" i="1"/>
  <c r="H153" i="1"/>
  <c r="H151" i="1"/>
  <c r="H149" i="1"/>
  <c r="H147" i="1"/>
  <c r="H146" i="1"/>
  <c r="H145" i="1"/>
  <c r="H144" i="1"/>
  <c r="H143" i="1"/>
  <c r="H142" i="1"/>
  <c r="H141" i="1"/>
  <c r="H140" i="1"/>
  <c r="H139" i="1"/>
  <c r="H137" i="1"/>
  <c r="H136" i="1"/>
  <c r="H135" i="1"/>
  <c r="I134" i="1"/>
  <c r="H132" i="1"/>
  <c r="H131" i="1"/>
  <c r="H129" i="1"/>
  <c r="H128" i="1"/>
  <c r="I127" i="1"/>
  <c r="H126" i="1"/>
  <c r="H124" i="1"/>
  <c r="I123" i="1"/>
  <c r="H122" i="1"/>
  <c r="H121" i="1"/>
  <c r="H120" i="1"/>
  <c r="H119" i="1"/>
  <c r="H118" i="1"/>
  <c r="H117" i="1"/>
  <c r="I116" i="1"/>
  <c r="H115" i="1"/>
  <c r="H112" i="1"/>
  <c r="H111" i="1"/>
  <c r="H110" i="1"/>
  <c r="H109" i="1"/>
  <c r="H108" i="1"/>
  <c r="H107" i="1"/>
  <c r="H105" i="1"/>
  <c r="H104" i="1"/>
  <c r="H103" i="1"/>
  <c r="H102" i="1"/>
  <c r="H99" i="1"/>
  <c r="H98" i="1"/>
  <c r="I97" i="1"/>
  <c r="H97" i="1"/>
  <c r="H87" i="1"/>
  <c r="I86" i="1"/>
  <c r="H83" i="1"/>
  <c r="H82" i="1"/>
  <c r="I81" i="1"/>
  <c r="H80" i="1"/>
  <c r="H79" i="1"/>
  <c r="I78" i="1"/>
  <c r="H77" i="1"/>
  <c r="H76" i="1"/>
  <c r="I75" i="1"/>
  <c r="H74" i="1"/>
  <c r="H73" i="1"/>
  <c r="H66" i="1"/>
  <c r="I65" i="1"/>
  <c r="H58" i="1"/>
  <c r="I57" i="1"/>
  <c r="H56" i="1"/>
  <c r="H51" i="1"/>
  <c r="H50" i="1"/>
  <c r="I49" i="1"/>
  <c r="H48" i="1"/>
  <c r="I42" i="1"/>
  <c r="H41" i="1"/>
  <c r="H40" i="1"/>
  <c r="H39" i="1"/>
  <c r="I38" i="1"/>
  <c r="H37" i="1"/>
  <c r="H36" i="1"/>
  <c r="H35" i="1"/>
  <c r="H34" i="1"/>
  <c r="H33" i="1"/>
  <c r="H32" i="1"/>
  <c r="I31" i="1"/>
  <c r="I28" i="1"/>
  <c r="H27" i="1"/>
  <c r="H26" i="1"/>
  <c r="I25" i="1"/>
  <c r="H21" i="1"/>
  <c r="I20" i="1"/>
  <c r="H19" i="1"/>
  <c r="H18" i="1"/>
  <c r="I17" i="1"/>
  <c r="H16" i="1"/>
  <c r="I15" i="1"/>
  <c r="I205" i="1" l="1"/>
  <c r="I206" i="1"/>
  <c r="H94" i="1"/>
  <c r="I94" i="1"/>
  <c r="I22" i="1"/>
  <c r="H22" i="1"/>
  <c r="H100" i="1"/>
  <c r="H101" i="1"/>
  <c r="H207" i="1" l="1"/>
  <c r="I23" i="1"/>
  <c r="I95" i="1"/>
  <c r="I207" i="1" l="1"/>
  <c r="I162" i="1" l="1"/>
  <c r="I208" i="1" s="1"/>
  <c r="I209" i="1"/>
</calcChain>
</file>

<file path=xl/sharedStrings.xml><?xml version="1.0" encoding="utf-8"?>
<sst xmlns="http://schemas.openxmlformats.org/spreadsheetml/2006/main" count="891" uniqueCount="360">
  <si>
    <t>Приложение № 1</t>
  </si>
  <si>
    <t>№</t>
  </si>
  <si>
    <t>Обоснование затрат</t>
  </si>
  <si>
    <t>Наименование работ, затрат</t>
  </si>
  <si>
    <t>Ед. изм.</t>
  </si>
  <si>
    <t>Кол-во</t>
  </si>
  <si>
    <t>Цена за ед.изм., руб.</t>
  </si>
  <si>
    <t>Общая стоимость, руб.</t>
  </si>
  <si>
    <t>работа</t>
  </si>
  <si>
    <t>Договорная цена</t>
  </si>
  <si>
    <t>шт</t>
  </si>
  <si>
    <t>1.1</t>
  </si>
  <si>
    <t>цена поставки</t>
  </si>
  <si>
    <t>2</t>
  </si>
  <si>
    <t>м</t>
  </si>
  <si>
    <t>2.1</t>
  </si>
  <si>
    <t xml:space="preserve">Крепления для трубопроводов </t>
  </si>
  <si>
    <t>кг</t>
  </si>
  <si>
    <t>2.2</t>
  </si>
  <si>
    <t>3</t>
  </si>
  <si>
    <t>3.1</t>
  </si>
  <si>
    <t>4.1</t>
  </si>
  <si>
    <t>4.2</t>
  </si>
  <si>
    <t>4.3</t>
  </si>
  <si>
    <t>5</t>
  </si>
  <si>
    <t>5.1</t>
  </si>
  <si>
    <t>6</t>
  </si>
  <si>
    <t>Установка вентилей, задвижек, затворов, клапанов обратных, кранов проходных на трубопроводах из стальных труб диаметром: до 100 мм</t>
  </si>
  <si>
    <t>6.1</t>
  </si>
  <si>
    <t>6.2</t>
  </si>
  <si>
    <t>6.3</t>
  </si>
  <si>
    <t>6.4</t>
  </si>
  <si>
    <t>6.5</t>
  </si>
  <si>
    <t>6.6</t>
  </si>
  <si>
    <t>7</t>
  </si>
  <si>
    <t>7.1</t>
  </si>
  <si>
    <t>7.2</t>
  </si>
  <si>
    <t>7.3</t>
  </si>
  <si>
    <t>8</t>
  </si>
  <si>
    <t>8.1</t>
  </si>
  <si>
    <t>9</t>
  </si>
  <si>
    <t>9.1</t>
  </si>
  <si>
    <t>9.2</t>
  </si>
  <si>
    <t>9.3</t>
  </si>
  <si>
    <t>10</t>
  </si>
  <si>
    <t>10.1</t>
  </si>
  <si>
    <t>10.2</t>
  </si>
  <si>
    <t>10.3</t>
  </si>
  <si>
    <t>Прокладка трубопроводов отопления из стальных водогазопроводных неоцинкованных труб диаметром: 40 мм</t>
  </si>
  <si>
    <t>11.1</t>
  </si>
  <si>
    <t>11.2</t>
  </si>
  <si>
    <t>11.3</t>
  </si>
  <si>
    <t>Прокладка трубопроводов отопления из стальных водогазопроводных неоцинкованных труб диаметром: 32 мм</t>
  </si>
  <si>
    <t>12.1</t>
  </si>
  <si>
    <t>13</t>
  </si>
  <si>
    <t>Установка воздухоотводчиков</t>
  </si>
  <si>
    <t>13.1</t>
  </si>
  <si>
    <t>Прокладка трубопроводов отопления из стальных водогазопроводных неоцинкованных труб диаметром: 25 мм</t>
  </si>
  <si>
    <t>14.1</t>
  </si>
  <si>
    <t>14.2</t>
  </si>
  <si>
    <t>Прокладка трубопроводов отопления из стальных водогазопроводных неоцинкованных труб диаметром: 20 мм</t>
  </si>
  <si>
    <t>Прокладка трубопроводов отопления из стальных водогазопроводных неоцинкованных труб диаметром: 15 мм</t>
  </si>
  <si>
    <t>Огрунтовка металлических поверхностей за один раз: грунтовкой ГФ-021</t>
  </si>
  <si>
    <r>
      <t>м</t>
    </r>
    <r>
      <rPr>
        <b/>
        <vertAlign val="superscript"/>
        <sz val="11"/>
        <rFont val="Times New Roman"/>
        <family val="1"/>
        <charset val="204"/>
      </rPr>
      <t>2</t>
    </r>
  </si>
  <si>
    <t>Грунтовка ГФ-021 красно-коричневая</t>
  </si>
  <si>
    <t>Ксилол нефтяной марки А</t>
  </si>
  <si>
    <t>18</t>
  </si>
  <si>
    <t>Окраска металлических огрунтованных поверхностей: эмалью ПФ-115</t>
  </si>
  <si>
    <t>Уайт-спирит</t>
  </si>
  <si>
    <t>Эмаль ПФ-115 серая</t>
  </si>
  <si>
    <t>19</t>
  </si>
  <si>
    <t>20</t>
  </si>
  <si>
    <t>Труба полимерная 20 мм</t>
  </si>
  <si>
    <r>
      <t xml:space="preserve">Труба гофра ПНД </t>
    </r>
    <r>
      <rPr>
        <sz val="11"/>
        <rFont val="Calibri"/>
        <family val="2"/>
        <charset val="204"/>
      </rPr>
      <t>Ø</t>
    </r>
    <r>
      <rPr>
        <sz val="11"/>
        <rFont val="Times New Roman"/>
        <family val="1"/>
        <charset val="204"/>
      </rPr>
      <t xml:space="preserve"> 32 для трубы 20 мм </t>
    </r>
  </si>
  <si>
    <t>Трубки из вспененного полиэтилена «Energoflex Super» для труб ∅20, толщина 6 мм</t>
  </si>
  <si>
    <t>100кВт</t>
  </si>
  <si>
    <t>30</t>
  </si>
  <si>
    <t>Гидравлическое испытание трубопроводов систем отопления диаметром: до 50 мм</t>
  </si>
  <si>
    <t>Гидравлическое испытание трубопроводов систем отопления диаметром: до 100 мм</t>
  </si>
  <si>
    <t>в том числе НДС 20%</t>
  </si>
  <si>
    <t>КОММЕРЧЕСКОЕ ПРЕДЛОЖЕНИЕ</t>
  </si>
  <si>
    <t>ОРГАНИЗАЦИЯ</t>
  </si>
  <si>
    <t>НАИМЕНОВАНИЕ</t>
  </si>
  <si>
    <t>ОТОПЛЕНИЕ</t>
  </si>
  <si>
    <t>Объект: «Детское образовательное учреждение на 325 мест с бассейном», расположенное по адресу Ленинградская область, Всеволожский муниципальной район, Бугровское сельское поселение, поселок Бугры, массив Центральное (кадастровый номер участка 47:07:0713003:915).</t>
  </si>
  <si>
    <t>05-03-2023-ОВ1</t>
  </si>
  <si>
    <t>Установка радиаторов стальных</t>
  </si>
  <si>
    <t>Радиаторы с боковым подключением</t>
  </si>
  <si>
    <t xml:space="preserve"> кВт</t>
  </si>
  <si>
    <t>Термостатическая термоголовка М30х1,5</t>
  </si>
  <si>
    <t>Термостатическая термоголовка М30х1,5 с выносным датчиком</t>
  </si>
  <si>
    <t>Установка термостатических головок</t>
  </si>
  <si>
    <t>Установка защитных экранов на радиаторы</t>
  </si>
  <si>
    <t>Защитный деревянный декоративный экран для радиатора</t>
  </si>
  <si>
    <t>пог.м</t>
  </si>
  <si>
    <t>Приборы отопления</t>
  </si>
  <si>
    <t>материалы</t>
  </si>
  <si>
    <t>Итого по разделу</t>
  </si>
  <si>
    <t xml:space="preserve">Итого </t>
  </si>
  <si>
    <t>Трубопроводы радиаторного отопления</t>
  </si>
  <si>
    <t>Прокладка трубопроводов отопления и водоснабжения из стальных электросварных труб диаметром: 80 мм</t>
  </si>
  <si>
    <t>Трубопроводы из стальных электросварных труб с гильзами для отопления и водоснабжения, наружный диаметр 76 мм, толщина стенки 3,5 мм</t>
  </si>
  <si>
    <t xml:space="preserve">Крепления </t>
  </si>
  <si>
    <t>Фланец 1 - 65-16 Ст20 ГОСТ 12820-80</t>
  </si>
  <si>
    <t>Запорный кран фланцевый Ду65 RUSHWORK</t>
  </si>
  <si>
    <t>Прокладка трубопроводов отопления из стальных водогазопроводных неоцинкованных труб диаметром: 50 мм</t>
  </si>
  <si>
    <t>Шаровый полнопроходной кран Sanext BP ручка SAN ШК Ду50</t>
  </si>
  <si>
    <t>Шаровый кран спускной Ду 15 SANEXT</t>
  </si>
  <si>
    <t>Узлы укрупненные монтажные (трубопроводы) из стальных водогазопроводных неоцинкованных труб с гильзами для систем отопления диаметром 50 мм</t>
  </si>
  <si>
    <t>Крепления</t>
  </si>
  <si>
    <t>Шаровый полнопроходной кран Sanext BP ручка SAN ШК Ду40</t>
  </si>
  <si>
    <t>Узлы укрупненные монтажные (трубопроводы) из стальных водогазопроводных неоцинкованных труб с гильзами для систем отопления диаметром 40 мм</t>
  </si>
  <si>
    <t>Шаровый полнопроходной кран Sanext BP ручка SAN ШК Ду32</t>
  </si>
  <si>
    <t>Узлы укрупненные монтажные (трубопроводы) из стальных водогазопроводных неоцинкованных труб с гильзами для систем отопления диаметром 32 мм</t>
  </si>
  <si>
    <t>Автоматический балансировочный клапан SANEXT DPV-30 Dy 15</t>
  </si>
  <si>
    <t>Шаровый кран для подключения импульсной трубки SAN SM Ду 32</t>
  </si>
  <si>
    <t>Шаровый полнопроходной кран со сгоном Sanext SAN ШК Ду 32</t>
  </si>
  <si>
    <t>Шаровый кран спускной 15 мм</t>
  </si>
  <si>
    <t>Шаровый полнопроходной кран Sanext BP ручка SAN ШК Ду25</t>
  </si>
  <si>
    <t>Узлы укрупненные монтажные (трубопроводы) из стальных водогазопроводных неоцинкованных труб с гильзами для систем отопления диаметром 25 мм</t>
  </si>
  <si>
    <t>Шаровый кран для подключения импульсной трубки SAN SM Ду 25</t>
  </si>
  <si>
    <t>Шаровый полнопроходной кран со сгоном Sanext SAN ШК Ду 25</t>
  </si>
  <si>
    <t>Шаровый полнопроходной кран Sanext BP бабочка SAN ШК Ду20</t>
  </si>
  <si>
    <t>Узлы укрупненные монтажные (трубопроводы) из стальных водогазопроводных оцинкованных труб с гильзами для водоснабжения диаметром 20 мм</t>
  </si>
  <si>
    <t>Шаровый кран для подключения импульсной трубки SAN SM Ду 20</t>
  </si>
  <si>
    <t>Шаровый полнопроходной кран со сгоном Sanext SAN ШК Ду 20</t>
  </si>
  <si>
    <t>Шаровый полнопроходной кран Sanext BP бабочка SAN ШК Ду15</t>
  </si>
  <si>
    <t>Узлы укрупненные монтажные (трубопроводы) из стальных водогазопроводных неоцинкованных труб с гильзами для систем отопления диаметром 15 мм</t>
  </si>
  <si>
    <t>Вентиль термостатический прямой с предварительной настройкой SAN RV2-П</t>
  </si>
  <si>
    <t>Запорный клапан прямой SAN LV2-П</t>
  </si>
  <si>
    <t>Шаровый кран для подключения импульсной трубки SAN SM Ду 15</t>
  </si>
  <si>
    <t>Шаровый полнопроходной кран со сгоном Sanext SAN ШК Ду 15</t>
  </si>
  <si>
    <t>Автоматический воздухоотводчик</t>
  </si>
  <si>
    <t>Шаровой кран для воздухоотводчика</t>
  </si>
  <si>
    <t>м2</t>
  </si>
  <si>
    <t>Изоляция трубопроводов цилиндрами и полуцилиндрами из минеральной ваты на синтетическом связующем</t>
  </si>
  <si>
    <t>м3</t>
  </si>
  <si>
    <t>Цилиндры и полуцилиндры из минеральной ваты на синтетическом связующем 35 мм</t>
  </si>
  <si>
    <t>Цилиндры и полуцилиндры из минеральной ваты на синтетическом связующем 48 мм</t>
  </si>
  <si>
    <t>Цилиндры и полуцилиндры из минеральной ваты на синтетическом связующем 60 мм</t>
  </si>
  <si>
    <t>Цилиндры и полуцилиндры из минеральной ваты на синтетическом связующем 76 мм</t>
  </si>
  <si>
    <t>Итого:</t>
  </si>
  <si>
    <t>Системы теплого пола</t>
  </si>
  <si>
    <t>Автоматический воздухоотводчик 15 мм</t>
  </si>
  <si>
    <t>Шаровый кран стандартнопроходноц для подключения воздухоотводчика 15 мм</t>
  </si>
  <si>
    <t>Кран спускной 15 мм</t>
  </si>
  <si>
    <t>Автоматический балансировочный клапа поддерживает постоянный
перепад давления dP = 5 ... 30 кПа. Резьба внутренняя DN 15</t>
  </si>
  <si>
    <t>Шаровый полнопроходной кран со сгоном Sanext Ду 15 мм</t>
  </si>
  <si>
    <t>Шаровый кран для подключения импульсной трубки «SANEXT SM».
Резьба внутренняя DN 15 выполнен из DZR-латуни. Встроенный
выход под импульсную трубку с обеих сторон. Дренажный кран, заглушка, прокладки в комплекте.</t>
  </si>
  <si>
    <t>Шаровый полнопроходной кран  Sanext SAN ШК Ду20</t>
  </si>
  <si>
    <t>Шаровый полнопроходной кран со сгоном Sanext Ду 20 мм</t>
  </si>
  <si>
    <t>Шаровый кран стандартнопроходной для подключения воздухоотводчика 15 мм</t>
  </si>
  <si>
    <t>Шаровый кран для подключения импульсной трубки «SANEXT SM».
Резьба внутренняя DN 20, выполнен из DZR-латуни. Встроенный
выход под импульсную трубку с обеих сторон. Дренажный кран, заглушка, прокладки в комплекте.</t>
  </si>
  <si>
    <t>Гидравлическое испытание трубопроводов систем отопления, водопровода и горячего водоснабжения диаметром: до 50 мм</t>
  </si>
  <si>
    <t>Гидравлическое испытание трубопроводов систем отопления, водопровода и горячего водоснабжения диаметром: до 100 мм</t>
  </si>
  <si>
    <t>1.2</t>
  </si>
  <si>
    <t>3.2</t>
  </si>
  <si>
    <t>3.3</t>
  </si>
  <si>
    <t>3.4</t>
  </si>
  <si>
    <t>3.5</t>
  </si>
  <si>
    <t>3.6</t>
  </si>
  <si>
    <t>4</t>
  </si>
  <si>
    <t>5.2</t>
  </si>
  <si>
    <t>5.3</t>
  </si>
  <si>
    <t>5.4</t>
  </si>
  <si>
    <t>5.5</t>
  </si>
  <si>
    <t>5.6</t>
  </si>
  <si>
    <t>6.7</t>
  </si>
  <si>
    <t>7.4</t>
  </si>
  <si>
    <t>7.5</t>
  </si>
  <si>
    <t>7.6</t>
  </si>
  <si>
    <t>7.7</t>
  </si>
  <si>
    <t>8.2</t>
  </si>
  <si>
    <t>8.3</t>
  </si>
  <si>
    <t>8.4</t>
  </si>
  <si>
    <t>8.5</t>
  </si>
  <si>
    <t>8.6</t>
  </si>
  <si>
    <t>8.7</t>
  </si>
  <si>
    <t>8.8</t>
  </si>
  <si>
    <t>8.9</t>
  </si>
  <si>
    <t>12</t>
  </si>
  <si>
    <t>14.3</t>
  </si>
  <si>
    <t>14.4</t>
  </si>
  <si>
    <t>14.5</t>
  </si>
  <si>
    <t>14.6</t>
  </si>
  <si>
    <t>14.7</t>
  </si>
  <si>
    <t>1.3</t>
  </si>
  <si>
    <t>1.4</t>
  </si>
  <si>
    <t>1.5</t>
  </si>
  <si>
    <t>1.6</t>
  </si>
  <si>
    <t>1.7</t>
  </si>
  <si>
    <t>1.8</t>
  </si>
  <si>
    <t>2.3</t>
  </si>
  <si>
    <t>2.4</t>
  </si>
  <si>
    <t>2.5</t>
  </si>
  <si>
    <t>2.6</t>
  </si>
  <si>
    <t>2.7</t>
  </si>
  <si>
    <t>2.8</t>
  </si>
  <si>
    <t>2.9</t>
  </si>
  <si>
    <t>Шаровой кран полнопроходной Ду 25 SAN ШК Ду 25</t>
  </si>
  <si>
    <t>Прокладка трубопроводов отопления из стальных водогазопроводных неоцинкованных труб диаметром: 25 мм (дренаж)</t>
  </si>
  <si>
    <t>Шаровый полнопроходной кран Sanext, ВР, рукояткой типа «бабочка» Ду25 и ручка</t>
  </si>
  <si>
    <t>Устройство водяной системы отопления "теплый пол" "мокрым" способом монтажа с креплением труб: на теплоизоляционных матах с помощью гарпун-скоб</t>
  </si>
  <si>
    <t>Коллектор для тепл. пола, нерж. сталь, с расход., в/о и дренаж., ДУ25,</t>
  </si>
  <si>
    <t>Угольник латунный 16 мм</t>
  </si>
  <si>
    <t>Надвижная гильза 16 мм</t>
  </si>
  <si>
    <t>Переходник на евроконус</t>
  </si>
  <si>
    <t>Угольник латунный 20 мм</t>
  </si>
  <si>
    <t>Надвижная гильза 20 мм</t>
  </si>
  <si>
    <t>Труба «SANEXT PE-RT/EVOH/PE-RT» Изготовлена из полиэтилена PE-RT 16*2,00</t>
  </si>
  <si>
    <t>Труба «SANEXT PE-RT/EVOH/PE-RT» Изготовлена из полиэтилена PE-RT 20*2,00</t>
  </si>
  <si>
    <t>Изоляция трубопроводов изделиями из вспененного каучука ("Армофлекс"), вспененного полиэтилена ("Термофлекс"): трубками</t>
  </si>
  <si>
    <t>Трубки из вспененного полиэтилена, внутренний диаметр 18 мм, толщина 13 мм</t>
  </si>
  <si>
    <t>Трубки из вспененного полиэтилена, внутренний диаметр 22 мм, толщина 13 мм</t>
  </si>
  <si>
    <t>Установка фитингов и арматуры на трубопроводах водоснабжения и отопления из труб из сшитого полиэтилена с двумя соединениями (отводов, переходов, дополнительных муфт и др.) диаметром до:16 мм</t>
  </si>
  <si>
    <t>Шаровый полнопроходной кран Sanext, ВР, рукояткой типа «бабочка» (Ду
15)</t>
  </si>
  <si>
    <t>Установка фитингов и арматуры на трубопроводах водоснабжения и отопления из труб из сшитого полиэтилена с двумя соединениями (отводов, переходов, дополнительных муфт и др.) диаметром до:20 мм</t>
  </si>
  <si>
    <t>Шаровый полнопроходной кран Sanext, ВР, рукояткой типа «бабочка» Ду 20 мм</t>
  </si>
  <si>
    <t>Система теплоснабжения калориферов</t>
  </si>
  <si>
    <t>9.4</t>
  </si>
  <si>
    <t>9.5</t>
  </si>
  <si>
    <t>9.6</t>
  </si>
  <si>
    <t>9.7</t>
  </si>
  <si>
    <t>9.8</t>
  </si>
  <si>
    <t>9.9</t>
  </si>
  <si>
    <t>11</t>
  </si>
  <si>
    <t>Ручной запорно-измерительный клапан SAN STR Ду 25 мм</t>
  </si>
  <si>
    <t>Автоматический воздухоотводчик Ду-15 мм</t>
  </si>
  <si>
    <t>Шаровый кран для подключения воздухоотводчика Ду-15 мм</t>
  </si>
  <si>
    <t>Шаровый кран спускной Ду-15 мм</t>
  </si>
  <si>
    <t>1</t>
  </si>
  <si>
    <t>Ручной запорно-измерительный клапан SAN STR Ду 40 мм</t>
  </si>
  <si>
    <t>Ручной запорно-измерительный клапан SAN STR Ду 50 мм</t>
  </si>
  <si>
    <t>Шаровый кран полнопроходной Ду 50</t>
  </si>
  <si>
    <t>Прокладка трубопроводов отопления и газоснабжения из стальных бесшовных труб диаметром: 80 мм</t>
  </si>
  <si>
    <t>Фланец 1 - 65-16 Ст 20 ГОСТ 12821-80</t>
  </si>
  <si>
    <t>Запорный кран фланцевый Ду 65  RUSHWORK</t>
  </si>
  <si>
    <t>11.4</t>
  </si>
  <si>
    <t>10.4</t>
  </si>
  <si>
    <t>Установка смесительных узлов</t>
  </si>
  <si>
    <t>Смесительный узел ONX 40-1.0(П1,2,5)</t>
  </si>
  <si>
    <t>Смесительный узел ONX 40-4.0(П 3)</t>
  </si>
  <si>
    <t>Смесительный узел ONX 80-6.3 (П 4)</t>
  </si>
  <si>
    <t>Смесительный узел ONX 80-16.0 (П 6)</t>
  </si>
  <si>
    <t>Итого</t>
  </si>
  <si>
    <t>ИТОГО по всем разделам</t>
  </si>
  <si>
    <t>ИТОГО ПО КП</t>
  </si>
  <si>
    <t>РАДИАТОРЫ РОСТЕРМ ДОУ 325 мест участок 915</t>
  </si>
  <si>
    <t>Стальной радиатор тип К 10 Н=500 мм</t>
  </si>
  <si>
    <t>длина радиатора м</t>
  </si>
  <si>
    <t>ед.изм</t>
  </si>
  <si>
    <t>кол-во</t>
  </si>
  <si>
    <t>Теплоотдача, Вт</t>
  </si>
  <si>
    <t>Ʃ, Вт</t>
  </si>
  <si>
    <t>Цена, руб</t>
  </si>
  <si>
    <t>Ʃ, руб</t>
  </si>
  <si>
    <t>РОСТ К 10-500 0,4 м</t>
  </si>
  <si>
    <t>0,4</t>
  </si>
  <si>
    <t>РОСТ К 10-500 0,7 м</t>
  </si>
  <si>
    <t>0,7</t>
  </si>
  <si>
    <t>РОСТ К 10-500 0,9 м</t>
  </si>
  <si>
    <t>0,9</t>
  </si>
  <si>
    <t>РОСТ К 10-500 1,2 м</t>
  </si>
  <si>
    <t>1,2</t>
  </si>
  <si>
    <t>Стальной радиатор тип К 11 Н=500 мм</t>
  </si>
  <si>
    <t>РОСТ К 11-500 0,5 м</t>
  </si>
  <si>
    <t>0,5</t>
  </si>
  <si>
    <t>РОСТ К 11-500 0,6 м</t>
  </si>
  <si>
    <t>0,6</t>
  </si>
  <si>
    <t>РОСТ К 11-500 0,7 м</t>
  </si>
  <si>
    <t>РОСТ К 11-500 0,8 м</t>
  </si>
  <si>
    <t>0,8</t>
  </si>
  <si>
    <t>РОСТ К 11-500 0,9 м</t>
  </si>
  <si>
    <t>РОСТ К 11-500 1 м</t>
  </si>
  <si>
    <t>1,0</t>
  </si>
  <si>
    <t>РОСТ К 11-500 1,1 м</t>
  </si>
  <si>
    <t>1,1</t>
  </si>
  <si>
    <t>РОСТ К 11-500 1,2 м</t>
  </si>
  <si>
    <t>РОСТ К 11-500 1,3 м</t>
  </si>
  <si>
    <t>1,3</t>
  </si>
  <si>
    <t>РОСТ К 11-500 1,4 м</t>
  </si>
  <si>
    <t>1,4</t>
  </si>
  <si>
    <t>14</t>
  </si>
  <si>
    <t>РОСТ К 11-500 1,5 м</t>
  </si>
  <si>
    <t>1,5</t>
  </si>
  <si>
    <t>15</t>
  </si>
  <si>
    <t>РОСТ К 11-500 1,6 м</t>
  </si>
  <si>
    <t>1,6</t>
  </si>
  <si>
    <t>Стальной радиатор тип К 21 Н=500 мм</t>
  </si>
  <si>
    <t>16</t>
  </si>
  <si>
    <t>РОСТ К 21-500 0,7 м</t>
  </si>
  <si>
    <t>17</t>
  </si>
  <si>
    <t>РОСТ К 21-500 0,8 м</t>
  </si>
  <si>
    <t>РОСТ К 21-500 1 м</t>
  </si>
  <si>
    <t>РОСТ К 21-500 1,2 м</t>
  </si>
  <si>
    <t>РОСТ К 21-500 1,3 м</t>
  </si>
  <si>
    <t>21</t>
  </si>
  <si>
    <t>РОСТ К 21-500 1,5 м</t>
  </si>
  <si>
    <t>22</t>
  </si>
  <si>
    <t>РОСТ К 21-500 1,6 м</t>
  </si>
  <si>
    <t>Стальной радиатор тип К 22 Н=500 мм</t>
  </si>
  <si>
    <t>23</t>
  </si>
  <si>
    <t>РОСТ К 22-500 0,5 м</t>
  </si>
  <si>
    <t>24</t>
  </si>
  <si>
    <t>РОСТ К 22-500 0,6 м</t>
  </si>
  <si>
    <t>25</t>
  </si>
  <si>
    <t>РОСТ К 22-500 0,7 м</t>
  </si>
  <si>
    <t>26</t>
  </si>
  <si>
    <t>РОСТ К 22-500 0,8 м</t>
  </si>
  <si>
    <t>28</t>
  </si>
  <si>
    <t>РОСТ К 22-500 0,9 м</t>
  </si>
  <si>
    <t>29</t>
  </si>
  <si>
    <t>РОСТ К 22-500 1,0 м</t>
  </si>
  <si>
    <t>РОСТ К 22-500 1,1 м</t>
  </si>
  <si>
    <t>31</t>
  </si>
  <si>
    <t>РОСТ К 22-500 1,2 м</t>
  </si>
  <si>
    <t>32</t>
  </si>
  <si>
    <t>РОСТ К 22-500 1,3 м</t>
  </si>
  <si>
    <t>33</t>
  </si>
  <si>
    <t>РОСТ К 22-500 1,4 м</t>
  </si>
  <si>
    <t>34</t>
  </si>
  <si>
    <t>РОСТ К 22-500 1,5 м</t>
  </si>
  <si>
    <t>Стальной радиатор тип К 30 Н=500 мм</t>
  </si>
  <si>
    <t>РОСТ К 30-500 1,0 м</t>
  </si>
  <si>
    <t>Стальной радиатор тип К 33 Н=500 мм</t>
  </si>
  <si>
    <t>РОСТ К 33-500 0,9 м</t>
  </si>
  <si>
    <t>РОСТ К 33-500 1,0 м</t>
  </si>
  <si>
    <t>РОСТ К 33-500 1,1 м</t>
  </si>
  <si>
    <t>РОСТ К 33-500 1,2 м</t>
  </si>
  <si>
    <t>РОСТ К 33-500 1,3 м</t>
  </si>
  <si>
    <t>РОСТ К 33-500 1,4 м</t>
  </si>
  <si>
    <t>РОСТ К 33-500 1,5 м</t>
  </si>
  <si>
    <t>РОСТ К 33-500 1,6 м</t>
  </si>
  <si>
    <t>РОСТ К 33-500 1,7 м</t>
  </si>
  <si>
    <t>1,7</t>
  </si>
  <si>
    <t>Стальной радиатор тип КГ 22 Н=500 мм</t>
  </si>
  <si>
    <t>Стальной радиатор тип КГ 33 Н=500 мм</t>
  </si>
  <si>
    <t>Вт</t>
  </si>
  <si>
    <t>руб</t>
  </si>
  <si>
    <t>ИТОГИ</t>
  </si>
  <si>
    <t>ИТОГО  кВт</t>
  </si>
  <si>
    <t>100 кВт</t>
  </si>
  <si>
    <t>1кВт</t>
  </si>
  <si>
    <t>3,84</t>
  </si>
  <si>
    <t>длина дек экранов п.м.</t>
  </si>
  <si>
    <t>ВЕДОМОСТЬ РАДИАТОРОВ</t>
  </si>
  <si>
    <t>РОСТ КГ 33-500 1,0 м</t>
  </si>
  <si>
    <t>РОСТ КГ 22-500 0,9 м</t>
  </si>
  <si>
    <t>Цилиндры базальтовые теплоизоляционные BOS-PIPE, плотность 80 кг/м3, длина 1000 мм, толщина 30 мм, диаметр 21 мм, кашированные армированной фольгой (Г1) BOS-PIPE 21х30</t>
  </si>
  <si>
    <t>Цилиндры базальтовые теплоизоляционные BOS-PIPE, плотность 80 кг/м3, длина 1000 мм, толщина 30 мм, диаметр 28 мм, кашированные армированной фольгой (Г1) BOS-PIPE 28х30</t>
  </si>
  <si>
    <t>BOS-PIPE 35х30</t>
  </si>
  <si>
    <t>BOS-PIPE 42х30</t>
  </si>
  <si>
    <t>BOS-PIPE 48х30</t>
  </si>
  <si>
    <t>BOS-PIPE 60х40</t>
  </si>
  <si>
    <t>BOS-PIPE 76х40</t>
  </si>
  <si>
    <t>Ручной запорно-измерительный клапан "SANEXT STP" с плавной предварительной настройкой. SAN STP Ду20</t>
  </si>
  <si>
    <t>Дренажный трубопровод</t>
  </si>
  <si>
    <t>Шаровый полнопроходной кран Sanext, ВР, рукояткой типа «бабочка» SAN ШК Ду25</t>
  </si>
  <si>
    <t>Табл.1</t>
  </si>
  <si>
    <t>Приложение к табл.1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</si>
</sst>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"/>
  </numFmts>
  <fonts count="12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vertAlign val="superscript"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" fontId="5" fillId="0" borderId="0" xfId="0" applyNumberFormat="1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4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4" fontId="6" fillId="0" borderId="17" xfId="0" applyNumberFormat="1" applyFont="1" applyBorder="1" applyAlignment="1">
      <alignment horizontal="center" vertical="center" wrapText="1"/>
    </xf>
    <xf numFmtId="4" fontId="5" fillId="0" borderId="17" xfId="0" applyNumberFormat="1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4" fontId="5" fillId="0" borderId="22" xfId="0" applyNumberFormat="1" applyFont="1" applyBorder="1" applyAlignment="1">
      <alignment horizontal="center" vertical="center" wrapText="1"/>
    </xf>
    <xf numFmtId="4" fontId="4" fillId="0" borderId="18" xfId="0" applyNumberFormat="1" applyFont="1" applyBorder="1" applyAlignment="1">
      <alignment horizontal="center" vertical="center" wrapText="1"/>
    </xf>
    <xf numFmtId="4" fontId="4" fillId="0" borderId="23" xfId="0" applyNumberFormat="1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" fontId="1" fillId="0" borderId="26" xfId="0" applyNumberFormat="1" applyFont="1" applyBorder="1" applyAlignment="1">
      <alignment horizontal="center" vertical="center" wrapText="1"/>
    </xf>
    <xf numFmtId="4" fontId="1" fillId="0" borderId="27" xfId="0" applyNumberFormat="1" applyFont="1" applyBorder="1" applyAlignment="1">
      <alignment horizontal="center" vertical="center" wrapText="1"/>
    </xf>
    <xf numFmtId="4" fontId="1" fillId="0" borderId="28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30" xfId="0" applyNumberFormat="1" applyFont="1" applyBorder="1" applyAlignment="1">
      <alignment horizontal="center" vertical="center" wrapText="1"/>
    </xf>
    <xf numFmtId="4" fontId="1" fillId="0" borderId="31" xfId="0" applyNumberFormat="1" applyFont="1" applyBorder="1" applyAlignment="1">
      <alignment horizontal="center" vertical="center" wrapText="1"/>
    </xf>
    <xf numFmtId="4" fontId="1" fillId="0" borderId="32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3" fontId="5" fillId="0" borderId="20" xfId="0" applyNumberFormat="1" applyFont="1" applyBorder="1" applyAlignment="1">
      <alignment horizontal="center" vertical="center" wrapText="1"/>
    </xf>
    <xf numFmtId="4" fontId="1" fillId="0" borderId="34" xfId="0" applyNumberFormat="1" applyFont="1" applyBorder="1" applyAlignment="1">
      <alignment horizontal="center" vertical="center" wrapText="1"/>
    </xf>
    <xf numFmtId="4" fontId="5" fillId="0" borderId="35" xfId="0" applyNumberFormat="1" applyFont="1" applyBorder="1" applyAlignment="1">
      <alignment horizontal="center" vertical="center" wrapText="1"/>
    </xf>
    <xf numFmtId="4" fontId="1" fillId="0" borderId="36" xfId="0" applyNumberFormat="1" applyFont="1" applyBorder="1" applyAlignment="1">
      <alignment horizontal="center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0" fontId="1" fillId="0" borderId="37" xfId="0" applyFont="1" applyBorder="1" applyAlignment="1">
      <alignment vertical="top" wrapText="1"/>
    </xf>
    <xf numFmtId="4" fontId="1" fillId="0" borderId="37" xfId="0" applyNumberFormat="1" applyFont="1" applyBorder="1" applyAlignment="1">
      <alignment horizontal="center" vertical="top"/>
    </xf>
    <xf numFmtId="4" fontId="5" fillId="0" borderId="31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5" fillId="0" borderId="39" xfId="0" applyFont="1" applyBorder="1" applyAlignment="1">
      <alignment horizontal="center" vertical="center" wrapText="1"/>
    </xf>
    <xf numFmtId="4" fontId="6" fillId="0" borderId="40" xfId="0" applyNumberFormat="1" applyFont="1" applyBorder="1" applyAlignment="1">
      <alignment horizontal="center" vertical="center" wrapText="1"/>
    </xf>
    <xf numFmtId="4" fontId="1" fillId="0" borderId="41" xfId="0" applyNumberFormat="1" applyFont="1" applyBorder="1" applyAlignment="1">
      <alignment horizontal="center" vertical="center" wrapText="1"/>
    </xf>
    <xf numFmtId="4" fontId="5" fillId="0" borderId="42" xfId="0" applyNumberFormat="1" applyFont="1" applyBorder="1" applyAlignment="1">
      <alignment horizontal="center" vertical="center" wrapText="1"/>
    </xf>
    <xf numFmtId="4" fontId="1" fillId="0" borderId="43" xfId="0" applyNumberFormat="1" applyFont="1" applyBorder="1" applyAlignment="1">
      <alignment horizontal="center" vertical="center" wrapText="1"/>
    </xf>
    <xf numFmtId="49" fontId="1" fillId="0" borderId="38" xfId="0" applyNumberFormat="1" applyFont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0" fontId="1" fillId="0" borderId="38" xfId="0" applyFont="1" applyBorder="1" applyAlignment="1">
      <alignment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4" fontId="1" fillId="0" borderId="42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vertical="center" wrapText="1"/>
    </xf>
    <xf numFmtId="0" fontId="1" fillId="0" borderId="46" xfId="0" applyFont="1" applyBorder="1" applyAlignment="1">
      <alignment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4" fontId="4" fillId="0" borderId="18" xfId="0" applyNumberFormat="1" applyFont="1" applyBorder="1" applyAlignment="1">
      <alignment vertical="center" wrapText="1"/>
    </xf>
    <xf numFmtId="1" fontId="1" fillId="0" borderId="14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4" fontId="1" fillId="0" borderId="35" xfId="0" applyNumberFormat="1" applyFont="1" applyBorder="1" applyAlignment="1">
      <alignment horizontal="center" vertical="center" wrapText="1"/>
    </xf>
    <xf numFmtId="2" fontId="1" fillId="0" borderId="38" xfId="0" applyNumberFormat="1" applyFont="1" applyBorder="1" applyAlignment="1">
      <alignment horizontal="center" vertical="center" wrapText="1"/>
    </xf>
    <xf numFmtId="4" fontId="1" fillId="0" borderId="47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2" fontId="5" fillId="0" borderId="38" xfId="0" applyNumberFormat="1" applyFont="1" applyBorder="1" applyAlignment="1">
      <alignment horizontal="center" vertical="center" wrapText="1"/>
    </xf>
    <xf numFmtId="4" fontId="5" fillId="0" borderId="47" xfId="0" applyNumberFormat="1" applyFont="1" applyBorder="1" applyAlignment="1">
      <alignment horizontal="center" vertical="center" wrapText="1"/>
    </xf>
    <xf numFmtId="4" fontId="5" fillId="0" borderId="41" xfId="0" applyNumberFormat="1" applyFont="1" applyBorder="1" applyAlignment="1">
      <alignment horizontal="center" vertical="center" wrapText="1"/>
    </xf>
    <xf numFmtId="49" fontId="5" fillId="0" borderId="22" xfId="0" applyNumberFormat="1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center" wrapText="1"/>
    </xf>
    <xf numFmtId="0" fontId="5" fillId="0" borderId="37" xfId="0" applyFont="1" applyBorder="1" applyAlignment="1">
      <alignment vertical="top" wrapText="1"/>
    </xf>
    <xf numFmtId="0" fontId="5" fillId="0" borderId="24" xfId="0" applyFont="1" applyBorder="1" applyAlignment="1">
      <alignment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4" fontId="1" fillId="0" borderId="50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2" fillId="0" borderId="52" xfId="0" applyNumberFormat="1" applyFont="1" applyBorder="1" applyAlignment="1">
      <alignment horizontal="center" vertical="center" wrapText="1"/>
    </xf>
    <xf numFmtId="49" fontId="3" fillId="0" borderId="52" xfId="0" applyNumberFormat="1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1" fillId="0" borderId="52" xfId="0" applyFont="1" applyBorder="1" applyAlignment="1">
      <alignment vertical="center" wrapText="1"/>
    </xf>
    <xf numFmtId="0" fontId="5" fillId="0" borderId="52" xfId="0" applyFont="1" applyBorder="1" applyAlignment="1">
      <alignment vertical="center" wrapText="1"/>
    </xf>
    <xf numFmtId="0" fontId="5" fillId="0" borderId="53" xfId="0" applyFont="1" applyBorder="1" applyAlignment="1">
      <alignment vertical="center" wrapText="1"/>
    </xf>
    <xf numFmtId="0" fontId="5" fillId="0" borderId="54" xfId="0" applyFont="1" applyBorder="1" applyAlignment="1">
      <alignment vertical="center" wrapText="1"/>
    </xf>
    <xf numFmtId="0" fontId="1" fillId="0" borderId="54" xfId="0" applyFont="1" applyBorder="1" applyAlignment="1">
      <alignment vertical="center" wrapText="1"/>
    </xf>
    <xf numFmtId="0" fontId="2" fillId="0" borderId="48" xfId="0" applyFont="1" applyBorder="1" applyAlignment="1">
      <alignment horizontal="center" vertical="center" wrapText="1"/>
    </xf>
    <xf numFmtId="0" fontId="1" fillId="0" borderId="52" xfId="0" applyFont="1" applyBorder="1" applyAlignment="1">
      <alignment vertical="top" wrapText="1"/>
    </xf>
    <xf numFmtId="0" fontId="5" fillId="0" borderId="52" xfId="0" applyFont="1" applyBorder="1" applyAlignment="1">
      <alignment vertical="top" wrapText="1"/>
    </xf>
    <xf numFmtId="0" fontId="1" fillId="0" borderId="48" xfId="0" applyFont="1" applyBorder="1" applyAlignment="1">
      <alignment vertical="center" wrapText="1"/>
    </xf>
    <xf numFmtId="0" fontId="1" fillId="0" borderId="52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4" fontId="4" fillId="0" borderId="17" xfId="0" applyNumberFormat="1" applyFont="1" applyBorder="1" applyAlignment="1">
      <alignment horizontal="center" vertical="center" wrapText="1"/>
    </xf>
    <xf numFmtId="4" fontId="1" fillId="0" borderId="51" xfId="0" applyNumberFormat="1" applyFont="1" applyBorder="1" applyAlignment="1">
      <alignment horizontal="center" vertical="center" wrapText="1"/>
    </xf>
    <xf numFmtId="49" fontId="4" fillId="0" borderId="0" xfId="0" applyNumberFormat="1" applyFont="1"/>
    <xf numFmtId="49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/>
    <xf numFmtId="4" fontId="4" fillId="0" borderId="0" xfId="0" applyNumberFormat="1" applyFont="1"/>
    <xf numFmtId="49" fontId="4" fillId="0" borderId="18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 wrapText="1"/>
    </xf>
    <xf numFmtId="49" fontId="4" fillId="0" borderId="18" xfId="0" applyNumberFormat="1" applyFont="1" applyBorder="1"/>
    <xf numFmtId="3" fontId="4" fillId="0" borderId="18" xfId="0" applyNumberFormat="1" applyFont="1" applyBorder="1" applyAlignment="1">
      <alignment horizontal="center" vertical="center"/>
    </xf>
    <xf numFmtId="3" fontId="4" fillId="0" borderId="18" xfId="0" applyNumberFormat="1" applyFont="1" applyBorder="1"/>
    <xf numFmtId="4" fontId="4" fillId="0" borderId="18" xfId="0" applyNumberFormat="1" applyFont="1" applyBorder="1"/>
    <xf numFmtId="4" fontId="4" fillId="0" borderId="18" xfId="0" applyNumberFormat="1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/>
    </xf>
    <xf numFmtId="49" fontId="4" fillId="0" borderId="36" xfId="0" applyNumberFormat="1" applyFont="1" applyBorder="1"/>
    <xf numFmtId="3" fontId="4" fillId="0" borderId="36" xfId="0" applyNumberFormat="1" applyFont="1" applyBorder="1" applyAlignment="1">
      <alignment horizontal="center" vertical="center"/>
    </xf>
    <xf numFmtId="3" fontId="4" fillId="0" borderId="36" xfId="0" applyNumberFormat="1" applyFont="1" applyBorder="1"/>
    <xf numFmtId="4" fontId="4" fillId="0" borderId="36" xfId="0" applyNumberFormat="1" applyFont="1" applyBorder="1"/>
    <xf numFmtId="49" fontId="4" fillId="0" borderId="55" xfId="0" applyNumberFormat="1" applyFont="1" applyBorder="1" applyAlignment="1">
      <alignment horizontal="center" vertical="center"/>
    </xf>
    <xf numFmtId="49" fontId="6" fillId="0" borderId="32" xfId="0" applyNumberFormat="1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/>
    </xf>
    <xf numFmtId="3" fontId="6" fillId="0" borderId="32" xfId="0" applyNumberFormat="1" applyFont="1" applyBorder="1" applyAlignment="1">
      <alignment horizontal="center" vertical="center"/>
    </xf>
    <xf numFmtId="3" fontId="6" fillId="0" borderId="32" xfId="0" applyNumberFormat="1" applyFont="1" applyBorder="1" applyAlignment="1">
      <alignment horizontal="center" vertical="center" wrapText="1"/>
    </xf>
    <xf numFmtId="4" fontId="6" fillId="0" borderId="31" xfId="0" applyNumberFormat="1" applyFont="1" applyBorder="1" applyAlignment="1">
      <alignment horizontal="center" vertical="center" wrapText="1"/>
    </xf>
    <xf numFmtId="49" fontId="4" fillId="0" borderId="28" xfId="0" applyNumberFormat="1" applyFont="1" applyBorder="1" applyAlignment="1">
      <alignment horizontal="center" vertical="center"/>
    </xf>
    <xf numFmtId="49" fontId="4" fillId="0" borderId="28" xfId="0" applyNumberFormat="1" applyFont="1" applyBorder="1"/>
    <xf numFmtId="3" fontId="4" fillId="0" borderId="28" xfId="0" applyNumberFormat="1" applyFont="1" applyBorder="1" applyAlignment="1">
      <alignment horizontal="center" vertical="center"/>
    </xf>
    <xf numFmtId="3" fontId="4" fillId="0" borderId="28" xfId="0" applyNumberFormat="1" applyFont="1" applyBorder="1"/>
    <xf numFmtId="4" fontId="4" fillId="0" borderId="28" xfId="0" applyNumberFormat="1" applyFont="1" applyBorder="1"/>
    <xf numFmtId="49" fontId="4" fillId="0" borderId="6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38" xfId="0" applyNumberFormat="1" applyFont="1" applyBorder="1" applyAlignment="1">
      <alignment horizontal="center" vertical="center"/>
    </xf>
    <xf numFmtId="49" fontId="4" fillId="0" borderId="6" xfId="0" applyNumberFormat="1" applyFont="1" applyBorder="1"/>
    <xf numFmtId="49" fontId="11" fillId="0" borderId="6" xfId="0" applyNumberFormat="1" applyFont="1" applyBorder="1" applyAlignment="1">
      <alignment horizontal="right"/>
    </xf>
    <xf numFmtId="49" fontId="11" fillId="0" borderId="6" xfId="0" applyNumberFormat="1" applyFont="1" applyBorder="1"/>
    <xf numFmtId="49" fontId="4" fillId="0" borderId="10" xfId="0" applyNumberFormat="1" applyFont="1" applyBorder="1"/>
    <xf numFmtId="49" fontId="4" fillId="0" borderId="38" xfId="0" applyNumberFormat="1" applyFont="1" applyBorder="1"/>
    <xf numFmtId="49" fontId="11" fillId="0" borderId="6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49" fontId="4" fillId="0" borderId="45" xfId="0" applyNumberFormat="1" applyFont="1" applyBorder="1" applyAlignment="1">
      <alignment horizontal="center" vertical="center"/>
    </xf>
    <xf numFmtId="49" fontId="4" fillId="0" borderId="46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38" xfId="0" applyNumberFormat="1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3" fontId="4" fillId="0" borderId="45" xfId="0" applyNumberFormat="1" applyFont="1" applyBorder="1" applyAlignment="1">
      <alignment horizontal="center" vertical="center"/>
    </xf>
    <xf numFmtId="3" fontId="4" fillId="0" borderId="46" xfId="0" applyNumberFormat="1" applyFont="1" applyBorder="1" applyAlignment="1">
      <alignment horizontal="center" vertical="center"/>
    </xf>
    <xf numFmtId="4" fontId="11" fillId="0" borderId="6" xfId="0" applyNumberFormat="1" applyFont="1" applyBorder="1" applyAlignment="1">
      <alignment horizontal="center" vertical="center"/>
    </xf>
    <xf numFmtId="3" fontId="11" fillId="0" borderId="9" xfId="0" applyNumberFormat="1" applyFont="1" applyBorder="1"/>
    <xf numFmtId="3" fontId="4" fillId="0" borderId="9" xfId="0" applyNumberFormat="1" applyFont="1" applyBorder="1"/>
    <xf numFmtId="3" fontId="4" fillId="0" borderId="45" xfId="0" applyNumberFormat="1" applyFont="1" applyBorder="1"/>
    <xf numFmtId="3" fontId="4" fillId="0" borderId="46" xfId="0" applyNumberFormat="1" applyFont="1" applyBorder="1"/>
    <xf numFmtId="4" fontId="4" fillId="0" borderId="49" xfId="0" applyNumberFormat="1" applyFont="1" applyBorder="1"/>
    <xf numFmtId="4" fontId="11" fillId="0" borderId="49" xfId="0" applyNumberFormat="1" applyFont="1" applyBorder="1"/>
    <xf numFmtId="4" fontId="4" fillId="0" borderId="4" xfId="0" applyNumberFormat="1" applyFont="1" applyBorder="1"/>
    <xf numFmtId="4" fontId="4" fillId="0" borderId="56" xfId="0" applyNumberFormat="1" applyFont="1" applyBorder="1"/>
    <xf numFmtId="3" fontId="11" fillId="0" borderId="6" xfId="0" applyNumberFormat="1" applyFont="1" applyBorder="1"/>
    <xf numFmtId="3" fontId="4" fillId="0" borderId="38" xfId="0" applyNumberFormat="1" applyFont="1" applyBorder="1"/>
    <xf numFmtId="4" fontId="11" fillId="0" borderId="49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 vertical="center" wrapText="1"/>
    </xf>
    <xf numFmtId="0" fontId="9" fillId="0" borderId="38" xfId="0" applyFont="1" applyBorder="1" applyAlignment="1">
      <alignment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4" fontId="1" fillId="0" borderId="44" xfId="0" applyNumberFormat="1" applyFont="1" applyBorder="1" applyAlignment="1">
      <alignment horizontal="center" vertical="center" wrapText="1"/>
    </xf>
    <xf numFmtId="4" fontId="9" fillId="0" borderId="47" xfId="0" applyNumberFormat="1" applyFont="1" applyBorder="1" applyAlignment="1">
      <alignment horizontal="center" vertical="center" wrapText="1"/>
    </xf>
    <xf numFmtId="4" fontId="9" fillId="0" borderId="42" xfId="0" applyNumberFormat="1" applyFont="1" applyBorder="1" applyAlignment="1">
      <alignment horizontal="center" vertical="center" wrapText="1"/>
    </xf>
    <xf numFmtId="49" fontId="2" fillId="0" borderId="57" xfId="0" applyNumberFormat="1" applyFont="1" applyBorder="1" applyAlignment="1">
      <alignment horizontal="center" vertical="center" wrapText="1"/>
    </xf>
    <xf numFmtId="0" fontId="9" fillId="0" borderId="57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4" fontId="9" fillId="0" borderId="58" xfId="0" applyNumberFormat="1" applyFont="1" applyBorder="1" applyAlignment="1">
      <alignment horizontal="center" vertical="center" wrapText="1"/>
    </xf>
    <xf numFmtId="4" fontId="9" fillId="0" borderId="40" xfId="0" applyNumberFormat="1" applyFont="1" applyBorder="1" applyAlignment="1">
      <alignment horizontal="center" vertical="center" wrapText="1"/>
    </xf>
    <xf numFmtId="4" fontId="9" fillId="0" borderId="59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60" xfId="0" applyNumberFormat="1" applyFont="1" applyBorder="1" applyAlignment="1">
      <alignment horizontal="center" vertical="center" wrapText="1"/>
    </xf>
    <xf numFmtId="4" fontId="9" fillId="0" borderId="61" xfId="0" applyNumberFormat="1" applyFont="1" applyBorder="1" applyAlignment="1">
      <alignment horizontal="center" vertical="center" wrapText="1"/>
    </xf>
    <xf numFmtId="4" fontId="9" fillId="0" borderId="62" xfId="0" applyNumberFormat="1" applyFont="1" applyBorder="1" applyAlignment="1">
      <alignment horizontal="center" vertical="center" wrapText="1"/>
    </xf>
    <xf numFmtId="3" fontId="6" fillId="0" borderId="10" xfId="0" applyNumberFormat="1" applyFont="1" applyBorder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49" fontId="6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1E512-610B-448E-BEEB-62794D6AACAE}">
  <dimension ref="A1:K296"/>
  <sheetViews>
    <sheetView tabSelected="1" workbookViewId="0">
      <selection activeCell="D20" sqref="D20"/>
    </sheetView>
  </sheetViews>
  <sheetFormatPr defaultColWidth="9.140625" defaultRowHeight="15" x14ac:dyDescent="0.25"/>
  <cols>
    <col min="1" max="1" width="7.140625" style="1" customWidth="1"/>
    <col min="2" max="2" width="14.42578125" style="2" customWidth="1"/>
    <col min="3" max="3" width="63" style="1" customWidth="1"/>
    <col min="4" max="4" width="9" style="1" customWidth="1"/>
    <col min="5" max="5" width="10.140625" style="1" customWidth="1"/>
    <col min="6" max="7" width="11.140625" style="5" customWidth="1"/>
    <col min="8" max="8" width="14.5703125" style="5" customWidth="1"/>
    <col min="9" max="9" width="17.140625" style="5" customWidth="1"/>
    <col min="10" max="10" width="7.5703125" style="109" customWidth="1"/>
    <col min="11" max="11" width="11.42578125" style="4" bestFit="1" customWidth="1"/>
    <col min="12" max="16384" width="9.140625" style="4"/>
  </cols>
  <sheetData>
    <row r="1" spans="1:10" x14ac:dyDescent="0.25">
      <c r="F1" s="253" t="s">
        <v>0</v>
      </c>
      <c r="G1" s="253"/>
      <c r="H1" s="253"/>
      <c r="I1" s="253"/>
      <c r="J1" s="3"/>
    </row>
    <row r="2" spans="1:10" x14ac:dyDescent="0.25">
      <c r="A2" s="246" t="s">
        <v>81</v>
      </c>
      <c r="B2" s="246"/>
      <c r="C2" s="1" t="s">
        <v>82</v>
      </c>
      <c r="F2" s="253"/>
      <c r="G2" s="253"/>
      <c r="H2" s="253"/>
      <c r="I2" s="253"/>
      <c r="J2" s="3"/>
    </row>
    <row r="3" spans="1:10" x14ac:dyDescent="0.25">
      <c r="F3" s="253"/>
      <c r="G3" s="253"/>
      <c r="H3" s="253"/>
      <c r="I3" s="253"/>
      <c r="J3" s="3"/>
    </row>
    <row r="4" spans="1:10" x14ac:dyDescent="0.25">
      <c r="J4" s="3"/>
    </row>
    <row r="5" spans="1:10" x14ac:dyDescent="0.25">
      <c r="A5" s="246" t="s">
        <v>80</v>
      </c>
      <c r="B5" s="246"/>
      <c r="C5" s="246"/>
      <c r="D5" s="246"/>
      <c r="E5" s="246"/>
      <c r="F5" s="246"/>
      <c r="G5" s="246"/>
      <c r="H5" s="246"/>
      <c r="I5" s="246"/>
      <c r="J5" s="3"/>
    </row>
    <row r="6" spans="1:10" x14ac:dyDescent="0.25">
      <c r="A6" s="246" t="s">
        <v>83</v>
      </c>
      <c r="B6" s="246"/>
      <c r="C6" s="246"/>
      <c r="D6" s="246"/>
      <c r="E6" s="246"/>
      <c r="F6" s="246"/>
      <c r="G6" s="246"/>
      <c r="H6" s="246"/>
      <c r="I6" s="246"/>
      <c r="J6" s="3"/>
    </row>
    <row r="7" spans="1:10" x14ac:dyDescent="0.25">
      <c r="A7" s="6"/>
      <c r="B7" s="7"/>
      <c r="C7" s="6"/>
      <c r="D7" s="6"/>
      <c r="E7" s="6"/>
      <c r="F7" s="6"/>
      <c r="G7" s="6"/>
      <c r="H7" s="6"/>
      <c r="I7" s="6"/>
      <c r="J7" s="3"/>
    </row>
    <row r="8" spans="1:10" ht="43.5" customHeight="1" x14ac:dyDescent="0.25">
      <c r="A8" s="252" t="s">
        <v>84</v>
      </c>
      <c r="B8" s="252"/>
      <c r="C8" s="252"/>
      <c r="D8" s="252"/>
      <c r="E8" s="252"/>
      <c r="F8" s="252"/>
      <c r="G8" s="252"/>
      <c r="H8" s="252"/>
      <c r="I8" s="252"/>
      <c r="J8" s="3"/>
    </row>
    <row r="9" spans="1:10" x14ac:dyDescent="0.25">
      <c r="A9" s="6"/>
      <c r="B9" s="7"/>
      <c r="C9" s="8" t="s">
        <v>85</v>
      </c>
      <c r="D9" s="6"/>
      <c r="E9" s="6"/>
      <c r="F9" s="6"/>
      <c r="G9" s="6"/>
      <c r="H9" s="6"/>
      <c r="I9" s="9"/>
      <c r="J9" s="3"/>
    </row>
    <row r="10" spans="1:10" ht="15.75" thickBot="1" x14ac:dyDescent="0.3">
      <c r="I10" s="5" t="s">
        <v>358</v>
      </c>
      <c r="J10" s="3"/>
    </row>
    <row r="11" spans="1:10" s="12" customFormat="1" ht="15.75" thickBot="1" x14ac:dyDescent="0.3">
      <c r="A11" s="247" t="s">
        <v>1</v>
      </c>
      <c r="B11" s="249" t="s">
        <v>2</v>
      </c>
      <c r="C11" s="247" t="s">
        <v>3</v>
      </c>
      <c r="D11" s="247" t="s">
        <v>4</v>
      </c>
      <c r="E11" s="247" t="s">
        <v>5</v>
      </c>
      <c r="F11" s="251" t="s">
        <v>6</v>
      </c>
      <c r="G11" s="245"/>
      <c r="H11" s="244" t="s">
        <v>7</v>
      </c>
      <c r="I11" s="245"/>
      <c r="J11" s="11"/>
    </row>
    <row r="12" spans="1:10" s="12" customFormat="1" ht="29.25" thickBot="1" x14ac:dyDescent="0.3">
      <c r="A12" s="248"/>
      <c r="B12" s="250"/>
      <c r="C12" s="248"/>
      <c r="D12" s="248"/>
      <c r="E12" s="248"/>
      <c r="F12" s="15" t="s">
        <v>96</v>
      </c>
      <c r="G12" s="15" t="s">
        <v>8</v>
      </c>
      <c r="H12" s="118" t="s">
        <v>96</v>
      </c>
      <c r="I12" s="15" t="s">
        <v>8</v>
      </c>
      <c r="J12" s="11"/>
    </row>
    <row r="13" spans="1:10" s="12" customFormat="1" ht="15.75" thickBot="1" x14ac:dyDescent="0.3">
      <c r="A13" s="15">
        <v>1</v>
      </c>
      <c r="B13" s="14">
        <v>2</v>
      </c>
      <c r="C13" s="117">
        <v>3</v>
      </c>
      <c r="D13" s="13">
        <v>4</v>
      </c>
      <c r="E13" s="13">
        <v>5</v>
      </c>
      <c r="F13" s="15">
        <v>6</v>
      </c>
      <c r="G13" s="15">
        <v>7</v>
      </c>
      <c r="H13" s="15">
        <v>8</v>
      </c>
      <c r="I13" s="16">
        <v>9</v>
      </c>
      <c r="J13" s="11"/>
    </row>
    <row r="14" spans="1:10" ht="15.75" thickBot="1" x14ac:dyDescent="0.3">
      <c r="A14" s="17"/>
      <c r="B14" s="18"/>
      <c r="C14" s="19" t="s">
        <v>95</v>
      </c>
      <c r="D14" s="19"/>
      <c r="E14" s="19"/>
      <c r="F14" s="19"/>
      <c r="G14" s="19"/>
      <c r="H14" s="20"/>
      <c r="I14" s="21"/>
      <c r="J14" s="3"/>
    </row>
    <row r="15" spans="1:10" ht="25.5" x14ac:dyDescent="0.25">
      <c r="A15" s="22">
        <v>1</v>
      </c>
      <c r="B15" s="23" t="s">
        <v>9</v>
      </c>
      <c r="C15" s="24" t="s">
        <v>86</v>
      </c>
      <c r="D15" s="25" t="s">
        <v>75</v>
      </c>
      <c r="E15" s="22">
        <v>3.84</v>
      </c>
      <c r="F15" s="26"/>
      <c r="G15" s="27">
        <v>0</v>
      </c>
      <c r="H15" s="28"/>
      <c r="I15" s="27">
        <f>E15*G15</f>
        <v>0</v>
      </c>
      <c r="J15" s="3"/>
    </row>
    <row r="16" spans="1:10" x14ac:dyDescent="0.25">
      <c r="A16" s="29" t="s">
        <v>11</v>
      </c>
      <c r="B16" s="30" t="s">
        <v>12</v>
      </c>
      <c r="C16" s="31" t="s">
        <v>87</v>
      </c>
      <c r="D16" s="32" t="s">
        <v>88</v>
      </c>
      <c r="E16" s="33">
        <v>384</v>
      </c>
      <c r="F16" s="34">
        <f>'Ведомость радиаторов'!I62</f>
        <v>0</v>
      </c>
      <c r="G16" s="35"/>
      <c r="H16" s="36">
        <f>E16*F16</f>
        <v>0</v>
      </c>
      <c r="I16" s="35"/>
      <c r="J16" s="3"/>
    </row>
    <row r="17" spans="1:10" ht="27" customHeight="1" x14ac:dyDescent="0.25">
      <c r="A17" s="37" t="s">
        <v>13</v>
      </c>
      <c r="B17" s="38" t="s">
        <v>9</v>
      </c>
      <c r="C17" s="39" t="s">
        <v>91</v>
      </c>
      <c r="D17" s="40" t="s">
        <v>10</v>
      </c>
      <c r="E17" s="41">
        <v>181</v>
      </c>
      <c r="F17" s="42"/>
      <c r="G17" s="43">
        <v>0</v>
      </c>
      <c r="H17" s="34"/>
      <c r="I17" s="44">
        <f>E17*G17</f>
        <v>0</v>
      </c>
      <c r="J17" s="4"/>
    </row>
    <row r="18" spans="1:10" x14ac:dyDescent="0.25">
      <c r="A18" s="29" t="s">
        <v>15</v>
      </c>
      <c r="B18" s="30" t="s">
        <v>12</v>
      </c>
      <c r="C18" s="31" t="s">
        <v>89</v>
      </c>
      <c r="D18" s="32" t="s">
        <v>10</v>
      </c>
      <c r="E18" s="110">
        <v>34</v>
      </c>
      <c r="F18" s="34">
        <v>0</v>
      </c>
      <c r="G18" s="35"/>
      <c r="H18" s="36">
        <f>E18*F18</f>
        <v>0</v>
      </c>
      <c r="I18" s="44"/>
      <c r="J18" s="4"/>
    </row>
    <row r="19" spans="1:10" x14ac:dyDescent="0.25">
      <c r="A19" s="29" t="s">
        <v>18</v>
      </c>
      <c r="B19" s="30" t="s">
        <v>12</v>
      </c>
      <c r="C19" s="31" t="s">
        <v>90</v>
      </c>
      <c r="D19" s="32" t="s">
        <v>10</v>
      </c>
      <c r="E19" s="33">
        <v>147</v>
      </c>
      <c r="F19" s="34">
        <v>0</v>
      </c>
      <c r="G19" s="35"/>
      <c r="H19" s="36">
        <f>E19*F19</f>
        <v>0</v>
      </c>
      <c r="I19" s="44"/>
      <c r="J19" s="4"/>
    </row>
    <row r="20" spans="1:10" ht="25.5" x14ac:dyDescent="0.25">
      <c r="A20" s="37" t="s">
        <v>19</v>
      </c>
      <c r="B20" s="38" t="s">
        <v>9</v>
      </c>
      <c r="C20" s="39" t="s">
        <v>92</v>
      </c>
      <c r="D20" s="40" t="s">
        <v>10</v>
      </c>
      <c r="E20" s="41">
        <v>147</v>
      </c>
      <c r="F20" s="42"/>
      <c r="G20" s="43">
        <v>0</v>
      </c>
      <c r="H20" s="34"/>
      <c r="I20" s="44">
        <f>E20*G20</f>
        <v>0</v>
      </c>
      <c r="J20" s="4"/>
    </row>
    <row r="21" spans="1:10" ht="15.75" thickBot="1" x14ac:dyDescent="0.3">
      <c r="A21" s="91" t="s">
        <v>20</v>
      </c>
      <c r="B21" s="92" t="s">
        <v>12</v>
      </c>
      <c r="C21" s="93" t="s">
        <v>93</v>
      </c>
      <c r="D21" s="94" t="s">
        <v>94</v>
      </c>
      <c r="E21" s="115">
        <v>198.4</v>
      </c>
      <c r="F21" s="116">
        <v>0</v>
      </c>
      <c r="G21" s="96"/>
      <c r="H21" s="88">
        <f>E21*F21</f>
        <v>0</v>
      </c>
      <c r="I21" s="89"/>
      <c r="J21" s="4"/>
    </row>
    <row r="22" spans="1:10" x14ac:dyDescent="0.25">
      <c r="A22" s="97"/>
      <c r="B22" s="98"/>
      <c r="C22" s="24" t="s">
        <v>98</v>
      </c>
      <c r="D22" s="25"/>
      <c r="E22" s="119"/>
      <c r="F22" s="101"/>
      <c r="G22" s="27"/>
      <c r="H22" s="120">
        <f>SUM(H16:H21)</f>
        <v>0</v>
      </c>
      <c r="I22" s="27">
        <f>SUM(I15:I21)</f>
        <v>0</v>
      </c>
      <c r="J22" s="4"/>
    </row>
    <row r="23" spans="1:10" ht="15.75" thickBot="1" x14ac:dyDescent="0.3">
      <c r="A23" s="91"/>
      <c r="B23" s="92"/>
      <c r="C23" s="85" t="s">
        <v>97</v>
      </c>
      <c r="D23" s="86"/>
      <c r="E23" s="121"/>
      <c r="F23" s="122"/>
      <c r="G23" s="89"/>
      <c r="H23" s="123"/>
      <c r="I23" s="89">
        <f>H22+I22</f>
        <v>0</v>
      </c>
      <c r="J23" s="4"/>
    </row>
    <row r="24" spans="1:10" ht="15.75" thickBot="1" x14ac:dyDescent="0.3">
      <c r="A24" s="65"/>
      <c r="B24" s="66"/>
      <c r="C24" s="67" t="s">
        <v>99</v>
      </c>
      <c r="D24" s="68"/>
      <c r="E24" s="69"/>
      <c r="F24" s="70"/>
      <c r="G24" s="71"/>
      <c r="H24" s="72"/>
      <c r="I24" s="83"/>
      <c r="J24" s="4"/>
    </row>
    <row r="25" spans="1:10" ht="38.25" customHeight="1" x14ac:dyDescent="0.25">
      <c r="A25" s="22">
        <v>1</v>
      </c>
      <c r="B25" s="23" t="s">
        <v>9</v>
      </c>
      <c r="C25" s="24" t="s">
        <v>100</v>
      </c>
      <c r="D25" s="25" t="s">
        <v>14</v>
      </c>
      <c r="E25" s="22">
        <v>20</v>
      </c>
      <c r="F25" s="26"/>
      <c r="G25" s="27">
        <v>0</v>
      </c>
      <c r="H25" s="28"/>
      <c r="I25" s="27">
        <f>E25*G25</f>
        <v>0</v>
      </c>
      <c r="J25" s="4"/>
    </row>
    <row r="26" spans="1:10" x14ac:dyDescent="0.25">
      <c r="A26" s="29" t="s">
        <v>11</v>
      </c>
      <c r="B26" s="30" t="s">
        <v>12</v>
      </c>
      <c r="C26" s="31" t="s">
        <v>102</v>
      </c>
      <c r="D26" s="32" t="s">
        <v>17</v>
      </c>
      <c r="E26" s="33">
        <f>20/4*3.4</f>
        <v>17</v>
      </c>
      <c r="F26" s="34">
        <v>0</v>
      </c>
      <c r="G26" s="44"/>
      <c r="H26" s="36">
        <f>E26*F26</f>
        <v>0</v>
      </c>
      <c r="I26" s="35"/>
      <c r="J26" s="4"/>
    </row>
    <row r="27" spans="1:10" ht="45" x14ac:dyDescent="0.25">
      <c r="A27" s="29" t="s">
        <v>155</v>
      </c>
      <c r="B27" s="30" t="s">
        <v>12</v>
      </c>
      <c r="C27" s="31" t="s">
        <v>101</v>
      </c>
      <c r="D27" s="32" t="s">
        <v>14</v>
      </c>
      <c r="E27" s="33">
        <v>20</v>
      </c>
      <c r="F27" s="34">
        <v>0</v>
      </c>
      <c r="G27" s="35"/>
      <c r="H27" s="36">
        <f>E27*F27</f>
        <v>0</v>
      </c>
      <c r="I27" s="35"/>
      <c r="J27" s="4"/>
    </row>
    <row r="28" spans="1:10" ht="52.5" customHeight="1" x14ac:dyDescent="0.25">
      <c r="A28" s="37" t="s">
        <v>13</v>
      </c>
      <c r="B28" s="38" t="s">
        <v>9</v>
      </c>
      <c r="C28" s="39" t="s">
        <v>27</v>
      </c>
      <c r="D28" s="40" t="s">
        <v>10</v>
      </c>
      <c r="E28" s="41">
        <v>2</v>
      </c>
      <c r="F28" s="42"/>
      <c r="G28" s="44">
        <v>0</v>
      </c>
      <c r="H28" s="47"/>
      <c r="I28" s="44">
        <f>E28*G28</f>
        <v>0</v>
      </c>
      <c r="J28" s="4"/>
    </row>
    <row r="29" spans="1:10" x14ac:dyDescent="0.25">
      <c r="A29" s="29" t="s">
        <v>15</v>
      </c>
      <c r="B29" s="30" t="s">
        <v>12</v>
      </c>
      <c r="C29" s="31" t="s">
        <v>104</v>
      </c>
      <c r="D29" s="32" t="s">
        <v>10</v>
      </c>
      <c r="E29" s="33">
        <v>2</v>
      </c>
      <c r="F29" s="34">
        <v>0</v>
      </c>
      <c r="G29" s="44"/>
      <c r="H29" s="36">
        <f>E29*F29</f>
        <v>0</v>
      </c>
      <c r="I29" s="35"/>
      <c r="J29" s="4"/>
    </row>
    <row r="30" spans="1:10" x14ac:dyDescent="0.25">
      <c r="A30" s="29" t="s">
        <v>18</v>
      </c>
      <c r="B30" s="30" t="s">
        <v>12</v>
      </c>
      <c r="C30" s="31" t="s">
        <v>103</v>
      </c>
      <c r="D30" s="32" t="s">
        <v>10</v>
      </c>
      <c r="E30" s="33">
        <v>4</v>
      </c>
      <c r="F30" s="34">
        <v>0</v>
      </c>
      <c r="G30" s="35"/>
      <c r="H30" s="36">
        <f>E30*F30</f>
        <v>0</v>
      </c>
      <c r="I30" s="35"/>
      <c r="J30" s="4"/>
    </row>
    <row r="31" spans="1:10" ht="46.5" customHeight="1" x14ac:dyDescent="0.25">
      <c r="A31" s="37" t="s">
        <v>19</v>
      </c>
      <c r="B31" s="38" t="s">
        <v>9</v>
      </c>
      <c r="C31" s="39" t="s">
        <v>105</v>
      </c>
      <c r="D31" s="40" t="s">
        <v>14</v>
      </c>
      <c r="E31" s="41">
        <v>230</v>
      </c>
      <c r="F31" s="42"/>
      <c r="G31" s="44">
        <v>0</v>
      </c>
      <c r="H31" s="47"/>
      <c r="I31" s="44">
        <f>E31*G31</f>
        <v>0</v>
      </c>
      <c r="J31" s="4"/>
    </row>
    <row r="32" spans="1:10" x14ac:dyDescent="0.25">
      <c r="A32" s="29" t="s">
        <v>20</v>
      </c>
      <c r="B32" s="30" t="s">
        <v>12</v>
      </c>
      <c r="C32" s="31" t="s">
        <v>106</v>
      </c>
      <c r="D32" s="32" t="s">
        <v>10</v>
      </c>
      <c r="E32" s="33">
        <v>6</v>
      </c>
      <c r="F32" s="34">
        <v>0</v>
      </c>
      <c r="G32" s="35"/>
      <c r="H32" s="36">
        <f t="shared" ref="H32:H37" si="0">E32*F32</f>
        <v>0</v>
      </c>
      <c r="I32" s="35"/>
      <c r="J32" s="4"/>
    </row>
    <row r="33" spans="1:11" x14ac:dyDescent="0.25">
      <c r="A33" s="29" t="s">
        <v>156</v>
      </c>
      <c r="B33" s="30" t="s">
        <v>12</v>
      </c>
      <c r="C33" s="31" t="s">
        <v>107</v>
      </c>
      <c r="D33" s="32" t="s">
        <v>10</v>
      </c>
      <c r="E33" s="33">
        <v>2</v>
      </c>
      <c r="F33" s="34">
        <v>0</v>
      </c>
      <c r="G33" s="35"/>
      <c r="H33" s="36">
        <f t="shared" si="0"/>
        <v>0</v>
      </c>
      <c r="I33" s="35"/>
      <c r="J33" s="4"/>
    </row>
    <row r="34" spans="1:11" ht="45" x14ac:dyDescent="0.25">
      <c r="A34" s="29" t="s">
        <v>157</v>
      </c>
      <c r="B34" s="30" t="s">
        <v>12</v>
      </c>
      <c r="C34" s="31" t="s">
        <v>108</v>
      </c>
      <c r="D34" s="32" t="s">
        <v>14</v>
      </c>
      <c r="E34" s="33">
        <v>230</v>
      </c>
      <c r="F34" s="34">
        <v>0</v>
      </c>
      <c r="G34" s="35"/>
      <c r="H34" s="36">
        <f t="shared" si="0"/>
        <v>0</v>
      </c>
      <c r="I34" s="35"/>
      <c r="J34" s="4"/>
    </row>
    <row r="35" spans="1:11" x14ac:dyDescent="0.25">
      <c r="A35" s="29" t="s">
        <v>158</v>
      </c>
      <c r="B35" s="30" t="s">
        <v>12</v>
      </c>
      <c r="C35" s="31" t="s">
        <v>109</v>
      </c>
      <c r="D35" s="32" t="s">
        <v>17</v>
      </c>
      <c r="E35" s="33">
        <f>230/3*2.43</f>
        <v>186.3</v>
      </c>
      <c r="F35" s="34">
        <v>0</v>
      </c>
      <c r="G35" s="35"/>
      <c r="H35" s="36">
        <f t="shared" si="0"/>
        <v>0</v>
      </c>
      <c r="I35" s="35"/>
      <c r="J35" s="4"/>
      <c r="K35" s="4">
        <f>230/3*2.43</f>
        <v>186.3</v>
      </c>
    </row>
    <row r="36" spans="1:11" x14ac:dyDescent="0.25">
      <c r="A36" s="29" t="s">
        <v>159</v>
      </c>
      <c r="B36" s="30" t="s">
        <v>12</v>
      </c>
      <c r="C36" s="31"/>
      <c r="D36" s="32" t="s">
        <v>10</v>
      </c>
      <c r="E36" s="33">
        <v>0</v>
      </c>
      <c r="F36" s="34">
        <v>0</v>
      </c>
      <c r="G36" s="35"/>
      <c r="H36" s="36">
        <f t="shared" si="0"/>
        <v>0</v>
      </c>
      <c r="I36" s="35"/>
      <c r="J36" s="4"/>
    </row>
    <row r="37" spans="1:11" x14ac:dyDescent="0.25">
      <c r="A37" s="29" t="s">
        <v>160</v>
      </c>
      <c r="B37" s="30" t="s">
        <v>12</v>
      </c>
      <c r="C37" s="31"/>
      <c r="D37" s="32" t="s">
        <v>10</v>
      </c>
      <c r="E37" s="33">
        <v>0</v>
      </c>
      <c r="F37" s="34">
        <v>0</v>
      </c>
      <c r="G37" s="35"/>
      <c r="H37" s="36">
        <f t="shared" si="0"/>
        <v>0</v>
      </c>
      <c r="I37" s="35"/>
      <c r="J37" s="4"/>
    </row>
    <row r="38" spans="1:11" ht="42.75" customHeight="1" x14ac:dyDescent="0.25">
      <c r="A38" s="37" t="s">
        <v>161</v>
      </c>
      <c r="B38" s="38" t="s">
        <v>9</v>
      </c>
      <c r="C38" s="39" t="s">
        <v>48</v>
      </c>
      <c r="D38" s="40" t="s">
        <v>14</v>
      </c>
      <c r="E38" s="41">
        <v>20</v>
      </c>
      <c r="F38" s="34"/>
      <c r="G38" s="44">
        <v>0</v>
      </c>
      <c r="H38" s="36"/>
      <c r="I38" s="44">
        <f>E38*G38</f>
        <v>0</v>
      </c>
      <c r="J38" s="4"/>
    </row>
    <row r="39" spans="1:11" x14ac:dyDescent="0.25">
      <c r="A39" s="29" t="s">
        <v>21</v>
      </c>
      <c r="B39" s="30" t="s">
        <v>12</v>
      </c>
      <c r="C39" s="31" t="s">
        <v>16</v>
      </c>
      <c r="D39" s="32" t="s">
        <v>17</v>
      </c>
      <c r="E39" s="48">
        <f>20/3*2.18</f>
        <v>14.533333333333335</v>
      </c>
      <c r="F39" s="34">
        <v>0</v>
      </c>
      <c r="G39" s="44"/>
      <c r="H39" s="36">
        <f>E39*F39</f>
        <v>0</v>
      </c>
      <c r="I39" s="35"/>
      <c r="J39" s="4"/>
    </row>
    <row r="40" spans="1:11" x14ac:dyDescent="0.25">
      <c r="A40" s="29" t="s">
        <v>22</v>
      </c>
      <c r="B40" s="30" t="s">
        <v>12</v>
      </c>
      <c r="C40" s="31" t="s">
        <v>110</v>
      </c>
      <c r="D40" s="32" t="s">
        <v>10</v>
      </c>
      <c r="E40" s="33">
        <v>4</v>
      </c>
      <c r="F40" s="34">
        <v>0</v>
      </c>
      <c r="G40" s="44"/>
      <c r="H40" s="36">
        <f>E40*F40</f>
        <v>0</v>
      </c>
      <c r="I40" s="35"/>
      <c r="J40" s="4"/>
    </row>
    <row r="41" spans="1:11" ht="46.5" customHeight="1" x14ac:dyDescent="0.25">
      <c r="A41" s="29" t="s">
        <v>23</v>
      </c>
      <c r="B41" s="30" t="s">
        <v>12</v>
      </c>
      <c r="C41" s="31" t="s">
        <v>111</v>
      </c>
      <c r="D41" s="32" t="s">
        <v>14</v>
      </c>
      <c r="E41" s="33">
        <v>20</v>
      </c>
      <c r="F41" s="34">
        <v>0</v>
      </c>
      <c r="G41" s="35"/>
      <c r="H41" s="36">
        <f>E41*F41</f>
        <v>0</v>
      </c>
      <c r="I41" s="35"/>
      <c r="J41" s="4"/>
    </row>
    <row r="42" spans="1:11" ht="41.25" customHeight="1" x14ac:dyDescent="0.25">
      <c r="A42" s="37" t="s">
        <v>24</v>
      </c>
      <c r="B42" s="38" t="s">
        <v>9</v>
      </c>
      <c r="C42" s="39" t="s">
        <v>52</v>
      </c>
      <c r="D42" s="40" t="s">
        <v>14</v>
      </c>
      <c r="E42" s="41">
        <v>140</v>
      </c>
      <c r="F42" s="42"/>
      <c r="G42" s="44">
        <v>0</v>
      </c>
      <c r="H42" s="36"/>
      <c r="I42" s="44">
        <f>E42*G42</f>
        <v>0</v>
      </c>
      <c r="J42" s="4"/>
    </row>
    <row r="43" spans="1:11" ht="41.25" customHeight="1" x14ac:dyDescent="0.25">
      <c r="A43" s="29" t="s">
        <v>25</v>
      </c>
      <c r="B43" s="30" t="s">
        <v>12</v>
      </c>
      <c r="C43" s="31" t="s">
        <v>113</v>
      </c>
      <c r="D43" s="32" t="s">
        <v>10</v>
      </c>
      <c r="E43" s="33">
        <v>140</v>
      </c>
      <c r="F43" s="34">
        <v>0</v>
      </c>
      <c r="G43" s="35"/>
      <c r="H43" s="36">
        <f t="shared" ref="H43:H47" si="1">E43*F43</f>
        <v>0</v>
      </c>
      <c r="I43" s="35"/>
      <c r="J43" s="4"/>
    </row>
    <row r="44" spans="1:11" x14ac:dyDescent="0.25">
      <c r="A44" s="29" t="s">
        <v>162</v>
      </c>
      <c r="B44" s="30" t="s">
        <v>12</v>
      </c>
      <c r="C44" s="31" t="s">
        <v>109</v>
      </c>
      <c r="D44" s="32" t="s">
        <v>17</v>
      </c>
      <c r="E44" s="33">
        <f>140/2.5*1.75</f>
        <v>98</v>
      </c>
      <c r="F44" s="34">
        <v>0</v>
      </c>
      <c r="G44" s="35"/>
      <c r="H44" s="36">
        <f t="shared" si="1"/>
        <v>0</v>
      </c>
      <c r="I44" s="35"/>
      <c r="J44" s="4"/>
    </row>
    <row r="45" spans="1:11" ht="30" x14ac:dyDescent="0.25">
      <c r="A45" s="29" t="s">
        <v>163</v>
      </c>
      <c r="B45" s="30" t="s">
        <v>12</v>
      </c>
      <c r="C45" s="31" t="s">
        <v>114</v>
      </c>
      <c r="D45" s="32" t="s">
        <v>10</v>
      </c>
      <c r="E45" s="33">
        <v>1</v>
      </c>
      <c r="F45" s="34">
        <v>0</v>
      </c>
      <c r="G45" s="35"/>
      <c r="H45" s="36">
        <f t="shared" si="1"/>
        <v>0</v>
      </c>
      <c r="I45" s="35"/>
      <c r="J45" s="4"/>
    </row>
    <row r="46" spans="1:11" ht="30" x14ac:dyDescent="0.25">
      <c r="A46" s="29" t="s">
        <v>164</v>
      </c>
      <c r="B46" s="30" t="s">
        <v>12</v>
      </c>
      <c r="C46" s="31" t="s">
        <v>115</v>
      </c>
      <c r="D46" s="32" t="s">
        <v>10</v>
      </c>
      <c r="E46" s="33">
        <v>1</v>
      </c>
      <c r="F46" s="34">
        <v>0</v>
      </c>
      <c r="G46" s="35"/>
      <c r="H46" s="36">
        <f t="shared" si="1"/>
        <v>0</v>
      </c>
      <c r="I46" s="35"/>
      <c r="J46" s="4"/>
    </row>
    <row r="47" spans="1:11" x14ac:dyDescent="0.25">
      <c r="A47" s="29" t="s">
        <v>165</v>
      </c>
      <c r="B47" s="30" t="s">
        <v>12</v>
      </c>
      <c r="C47" s="31" t="s">
        <v>116</v>
      </c>
      <c r="D47" s="32" t="s">
        <v>10</v>
      </c>
      <c r="E47" s="33">
        <v>1</v>
      </c>
      <c r="F47" s="34">
        <v>0</v>
      </c>
      <c r="G47" s="35"/>
      <c r="H47" s="36">
        <f t="shared" si="1"/>
        <v>0</v>
      </c>
      <c r="I47" s="35"/>
      <c r="J47" s="4"/>
    </row>
    <row r="48" spans="1:11" x14ac:dyDescent="0.25">
      <c r="A48" s="29" t="s">
        <v>166</v>
      </c>
      <c r="B48" s="30" t="s">
        <v>12</v>
      </c>
      <c r="C48" s="31" t="s">
        <v>112</v>
      </c>
      <c r="D48" s="32" t="s">
        <v>10</v>
      </c>
      <c r="E48" s="33">
        <v>10</v>
      </c>
      <c r="F48" s="34">
        <v>0</v>
      </c>
      <c r="G48" s="35"/>
      <c r="H48" s="36">
        <f>E48*F48</f>
        <v>0</v>
      </c>
      <c r="I48" s="35"/>
      <c r="J48" s="4"/>
    </row>
    <row r="49" spans="1:10" ht="42.75" x14ac:dyDescent="0.25">
      <c r="A49" s="37" t="s">
        <v>26</v>
      </c>
      <c r="B49" s="38" t="s">
        <v>9</v>
      </c>
      <c r="C49" s="39" t="s">
        <v>57</v>
      </c>
      <c r="D49" s="40" t="s">
        <v>14</v>
      </c>
      <c r="E49" s="41">
        <v>130</v>
      </c>
      <c r="F49" s="42"/>
      <c r="G49" s="43">
        <v>0</v>
      </c>
      <c r="H49" s="47"/>
      <c r="I49" s="44">
        <f>E49*G49</f>
        <v>0</v>
      </c>
      <c r="J49" s="4"/>
    </row>
    <row r="50" spans="1:10" x14ac:dyDescent="0.25">
      <c r="A50" s="29" t="s">
        <v>28</v>
      </c>
      <c r="B50" s="30" t="s">
        <v>12</v>
      </c>
      <c r="C50" s="31" t="s">
        <v>117</v>
      </c>
      <c r="D50" s="32" t="s">
        <v>10</v>
      </c>
      <c r="E50" s="33">
        <v>2</v>
      </c>
      <c r="F50" s="34">
        <v>0</v>
      </c>
      <c r="G50" s="44"/>
      <c r="H50" s="36">
        <f t="shared" ref="H50:H56" si="2">E50*F50</f>
        <v>0</v>
      </c>
      <c r="I50" s="35"/>
      <c r="J50" s="4"/>
    </row>
    <row r="51" spans="1:10" x14ac:dyDescent="0.25">
      <c r="A51" s="29" t="s">
        <v>29</v>
      </c>
      <c r="B51" s="30" t="s">
        <v>12</v>
      </c>
      <c r="C51" s="31" t="s">
        <v>118</v>
      </c>
      <c r="D51" s="32" t="s">
        <v>10</v>
      </c>
      <c r="E51" s="33">
        <v>2</v>
      </c>
      <c r="F51" s="34">
        <v>0</v>
      </c>
      <c r="G51" s="44"/>
      <c r="H51" s="36">
        <f t="shared" si="2"/>
        <v>0</v>
      </c>
      <c r="I51" s="35"/>
      <c r="J51" s="4"/>
    </row>
    <row r="52" spans="1:10" ht="53.25" customHeight="1" x14ac:dyDescent="0.25">
      <c r="A52" s="29" t="s">
        <v>30</v>
      </c>
      <c r="B52" s="30" t="s">
        <v>12</v>
      </c>
      <c r="C52" s="31" t="s">
        <v>119</v>
      </c>
      <c r="D52" s="32" t="s">
        <v>14</v>
      </c>
      <c r="E52" s="33">
        <v>130</v>
      </c>
      <c r="F52" s="34">
        <v>0</v>
      </c>
      <c r="G52" s="44"/>
      <c r="H52" s="36">
        <f t="shared" si="2"/>
        <v>0</v>
      </c>
      <c r="I52" s="35"/>
      <c r="J52" s="4"/>
    </row>
    <row r="53" spans="1:10" ht="30" x14ac:dyDescent="0.25">
      <c r="A53" s="29" t="s">
        <v>31</v>
      </c>
      <c r="B53" s="30" t="s">
        <v>12</v>
      </c>
      <c r="C53" s="31" t="s">
        <v>114</v>
      </c>
      <c r="D53" s="32" t="s">
        <v>10</v>
      </c>
      <c r="E53" s="33">
        <v>2</v>
      </c>
      <c r="F53" s="34">
        <v>0</v>
      </c>
      <c r="G53" s="44"/>
      <c r="H53" s="36">
        <f t="shared" si="2"/>
        <v>0</v>
      </c>
      <c r="I53" s="35"/>
      <c r="J53" s="4"/>
    </row>
    <row r="54" spans="1:10" ht="30" x14ac:dyDescent="0.25">
      <c r="A54" s="29" t="s">
        <v>32</v>
      </c>
      <c r="B54" s="30" t="s">
        <v>12</v>
      </c>
      <c r="C54" s="31" t="s">
        <v>120</v>
      </c>
      <c r="D54" s="32" t="s">
        <v>10</v>
      </c>
      <c r="E54" s="33">
        <v>2</v>
      </c>
      <c r="F54" s="34">
        <v>0</v>
      </c>
      <c r="G54" s="44"/>
      <c r="H54" s="36">
        <f t="shared" si="2"/>
        <v>0</v>
      </c>
      <c r="I54" s="35"/>
      <c r="J54" s="4"/>
    </row>
    <row r="55" spans="1:10" x14ac:dyDescent="0.25">
      <c r="A55" s="29" t="s">
        <v>33</v>
      </c>
      <c r="B55" s="30" t="s">
        <v>12</v>
      </c>
      <c r="C55" s="31" t="s">
        <v>121</v>
      </c>
      <c r="D55" s="32" t="s">
        <v>10</v>
      </c>
      <c r="E55" s="33">
        <v>2</v>
      </c>
      <c r="F55" s="34">
        <v>0</v>
      </c>
      <c r="G55" s="44"/>
      <c r="H55" s="36">
        <f t="shared" si="2"/>
        <v>0</v>
      </c>
      <c r="I55" s="35"/>
      <c r="J55" s="4"/>
    </row>
    <row r="56" spans="1:10" x14ac:dyDescent="0.25">
      <c r="A56" s="29" t="s">
        <v>167</v>
      </c>
      <c r="B56" s="30" t="s">
        <v>12</v>
      </c>
      <c r="C56" s="31" t="s">
        <v>102</v>
      </c>
      <c r="D56" s="32" t="s">
        <v>17</v>
      </c>
      <c r="E56" s="33">
        <f>130/2*1.25</f>
        <v>81.25</v>
      </c>
      <c r="F56" s="34">
        <v>0</v>
      </c>
      <c r="G56" s="44"/>
      <c r="H56" s="36">
        <f t="shared" si="2"/>
        <v>0</v>
      </c>
      <c r="I56" s="35"/>
      <c r="J56" s="4"/>
    </row>
    <row r="57" spans="1:10" ht="42.75" x14ac:dyDescent="0.25">
      <c r="A57" s="37" t="s">
        <v>34</v>
      </c>
      <c r="B57" s="38" t="s">
        <v>9</v>
      </c>
      <c r="C57" s="39" t="s">
        <v>60</v>
      </c>
      <c r="D57" s="40" t="s">
        <v>14</v>
      </c>
      <c r="E57" s="41">
        <v>510</v>
      </c>
      <c r="F57" s="42"/>
      <c r="G57" s="44">
        <v>0</v>
      </c>
      <c r="H57" s="36"/>
      <c r="I57" s="44">
        <f>E57*G57</f>
        <v>0</v>
      </c>
      <c r="J57" s="4"/>
    </row>
    <row r="58" spans="1:10" x14ac:dyDescent="0.25">
      <c r="A58" s="29" t="s">
        <v>35</v>
      </c>
      <c r="B58" s="30" t="s">
        <v>12</v>
      </c>
      <c r="C58" s="31" t="s">
        <v>122</v>
      </c>
      <c r="D58" s="32" t="s">
        <v>10</v>
      </c>
      <c r="E58" s="33">
        <v>2</v>
      </c>
      <c r="F58" s="34">
        <v>0</v>
      </c>
      <c r="G58" s="44"/>
      <c r="H58" s="36">
        <f t="shared" ref="H58:H64" si="3">E58*F58</f>
        <v>0</v>
      </c>
      <c r="I58" s="35"/>
      <c r="J58" s="4"/>
    </row>
    <row r="59" spans="1:10" x14ac:dyDescent="0.25">
      <c r="A59" s="29" t="s">
        <v>36</v>
      </c>
      <c r="B59" s="30" t="s">
        <v>12</v>
      </c>
      <c r="C59" s="31" t="s">
        <v>117</v>
      </c>
      <c r="D59" s="32" t="s">
        <v>10</v>
      </c>
      <c r="E59" s="33">
        <v>32</v>
      </c>
      <c r="F59" s="34">
        <v>0</v>
      </c>
      <c r="G59" s="44"/>
      <c r="H59" s="36">
        <f t="shared" si="3"/>
        <v>0</v>
      </c>
      <c r="I59" s="35"/>
      <c r="J59" s="4"/>
    </row>
    <row r="60" spans="1:10" ht="45" x14ac:dyDescent="0.25">
      <c r="A60" s="29" t="s">
        <v>37</v>
      </c>
      <c r="B60" s="30" t="s">
        <v>12</v>
      </c>
      <c r="C60" s="31" t="s">
        <v>123</v>
      </c>
      <c r="D60" s="32" t="s">
        <v>14</v>
      </c>
      <c r="E60" s="33">
        <v>510</v>
      </c>
      <c r="F60" s="34">
        <v>0</v>
      </c>
      <c r="G60" s="44"/>
      <c r="H60" s="36">
        <f t="shared" si="3"/>
        <v>0</v>
      </c>
      <c r="I60" s="35"/>
      <c r="J60" s="4"/>
    </row>
    <row r="61" spans="1:10" x14ac:dyDescent="0.25">
      <c r="A61" s="29" t="s">
        <v>168</v>
      </c>
      <c r="B61" s="30" t="s">
        <v>12</v>
      </c>
      <c r="C61" s="31" t="s">
        <v>109</v>
      </c>
      <c r="D61" s="32" t="s">
        <v>17</v>
      </c>
      <c r="E61" s="33">
        <f>510/2*1.1</f>
        <v>280.5</v>
      </c>
      <c r="F61" s="34">
        <v>0</v>
      </c>
      <c r="G61" s="44"/>
      <c r="H61" s="36">
        <f t="shared" si="3"/>
        <v>0</v>
      </c>
      <c r="I61" s="35"/>
      <c r="J61" s="4"/>
    </row>
    <row r="62" spans="1:10" ht="30" x14ac:dyDescent="0.25">
      <c r="A62" s="29" t="s">
        <v>169</v>
      </c>
      <c r="B62" s="30" t="s">
        <v>12</v>
      </c>
      <c r="C62" s="31" t="s">
        <v>114</v>
      </c>
      <c r="D62" s="32" t="s">
        <v>10</v>
      </c>
      <c r="E62" s="33">
        <v>26</v>
      </c>
      <c r="F62" s="34">
        <v>0</v>
      </c>
      <c r="G62" s="44"/>
      <c r="H62" s="36">
        <f t="shared" si="3"/>
        <v>0</v>
      </c>
      <c r="I62" s="35"/>
      <c r="J62" s="4"/>
    </row>
    <row r="63" spans="1:10" ht="30" x14ac:dyDescent="0.25">
      <c r="A63" s="29" t="s">
        <v>170</v>
      </c>
      <c r="B63" s="30" t="s">
        <v>12</v>
      </c>
      <c r="C63" s="31" t="s">
        <v>124</v>
      </c>
      <c r="D63" s="32" t="s">
        <v>10</v>
      </c>
      <c r="E63" s="33">
        <v>26</v>
      </c>
      <c r="F63" s="34">
        <v>0</v>
      </c>
      <c r="G63" s="44"/>
      <c r="H63" s="36">
        <f t="shared" si="3"/>
        <v>0</v>
      </c>
      <c r="I63" s="35"/>
      <c r="J63" s="4"/>
    </row>
    <row r="64" spans="1:10" x14ac:dyDescent="0.25">
      <c r="A64" s="29" t="s">
        <v>171</v>
      </c>
      <c r="B64" s="30" t="s">
        <v>12</v>
      </c>
      <c r="C64" s="31" t="s">
        <v>125</v>
      </c>
      <c r="D64" s="32" t="s">
        <v>10</v>
      </c>
      <c r="E64" s="33">
        <v>26</v>
      </c>
      <c r="F64" s="34">
        <v>0</v>
      </c>
      <c r="G64" s="44"/>
      <c r="H64" s="36">
        <f t="shared" si="3"/>
        <v>0</v>
      </c>
      <c r="I64" s="35"/>
      <c r="J64" s="4"/>
    </row>
    <row r="65" spans="1:10" ht="39.75" customHeight="1" x14ac:dyDescent="0.25">
      <c r="A65" s="41">
        <v>8</v>
      </c>
      <c r="B65" s="46" t="s">
        <v>9</v>
      </c>
      <c r="C65" s="39" t="s">
        <v>61</v>
      </c>
      <c r="D65" s="40" t="s">
        <v>14</v>
      </c>
      <c r="E65" s="41">
        <v>1470</v>
      </c>
      <c r="F65" s="34"/>
      <c r="G65" s="44">
        <v>0</v>
      </c>
      <c r="H65" s="36"/>
      <c r="I65" s="44">
        <f>E65*G65</f>
        <v>0</v>
      </c>
      <c r="J65" s="4"/>
    </row>
    <row r="66" spans="1:10" x14ac:dyDescent="0.25">
      <c r="A66" s="29" t="s">
        <v>39</v>
      </c>
      <c r="B66" s="30" t="s">
        <v>12</v>
      </c>
      <c r="C66" s="31" t="s">
        <v>117</v>
      </c>
      <c r="D66" s="32" t="s">
        <v>10</v>
      </c>
      <c r="E66" s="33">
        <v>107</v>
      </c>
      <c r="F66" s="34">
        <v>0</v>
      </c>
      <c r="G66" s="44"/>
      <c r="H66" s="36">
        <f t="shared" ref="H66:H74" si="4">E66*F66</f>
        <v>0</v>
      </c>
      <c r="I66" s="35"/>
      <c r="J66" s="4"/>
    </row>
    <row r="67" spans="1:10" x14ac:dyDescent="0.25">
      <c r="A67" s="29" t="s">
        <v>172</v>
      </c>
      <c r="B67" s="30" t="s">
        <v>12</v>
      </c>
      <c r="C67" s="31" t="s">
        <v>126</v>
      </c>
      <c r="D67" s="32" t="s">
        <v>10</v>
      </c>
      <c r="E67" s="33">
        <v>32</v>
      </c>
      <c r="F67" s="34">
        <v>0</v>
      </c>
      <c r="G67" s="44"/>
      <c r="H67" s="36">
        <f t="shared" si="4"/>
        <v>0</v>
      </c>
      <c r="I67" s="35"/>
      <c r="J67" s="4"/>
    </row>
    <row r="68" spans="1:10" ht="45" x14ac:dyDescent="0.25">
      <c r="A68" s="29" t="s">
        <v>173</v>
      </c>
      <c r="B68" s="30" t="s">
        <v>12</v>
      </c>
      <c r="C68" s="31" t="s">
        <v>127</v>
      </c>
      <c r="D68" s="32" t="s">
        <v>14</v>
      </c>
      <c r="E68" s="33">
        <v>1470</v>
      </c>
      <c r="F68" s="34">
        <v>0</v>
      </c>
      <c r="G68" s="44"/>
      <c r="H68" s="36">
        <f t="shared" si="4"/>
        <v>0</v>
      </c>
      <c r="I68" s="35"/>
      <c r="J68" s="4"/>
    </row>
    <row r="69" spans="1:10" ht="30" x14ac:dyDescent="0.25">
      <c r="A69" s="29" t="s">
        <v>174</v>
      </c>
      <c r="B69" s="30" t="s">
        <v>12</v>
      </c>
      <c r="C69" s="31" t="s">
        <v>128</v>
      </c>
      <c r="D69" s="32" t="s">
        <v>10</v>
      </c>
      <c r="E69" s="33">
        <v>191</v>
      </c>
      <c r="F69" s="34">
        <v>0</v>
      </c>
      <c r="G69" s="44"/>
      <c r="H69" s="36">
        <f t="shared" si="4"/>
        <v>0</v>
      </c>
      <c r="I69" s="35"/>
      <c r="J69" s="4"/>
    </row>
    <row r="70" spans="1:10" x14ac:dyDescent="0.25">
      <c r="A70" s="29" t="s">
        <v>175</v>
      </c>
      <c r="B70" s="30" t="s">
        <v>12</v>
      </c>
      <c r="C70" s="31" t="s">
        <v>129</v>
      </c>
      <c r="D70" s="32" t="s">
        <v>10</v>
      </c>
      <c r="E70" s="33">
        <v>191</v>
      </c>
      <c r="F70" s="34">
        <v>0</v>
      </c>
      <c r="G70" s="44"/>
      <c r="H70" s="36">
        <f t="shared" si="4"/>
        <v>0</v>
      </c>
      <c r="I70" s="35"/>
      <c r="J70" s="4"/>
    </row>
    <row r="71" spans="1:10" ht="27" customHeight="1" x14ac:dyDescent="0.25">
      <c r="A71" s="29" t="s">
        <v>176</v>
      </c>
      <c r="B71" s="30" t="s">
        <v>12</v>
      </c>
      <c r="C71" s="31" t="s">
        <v>114</v>
      </c>
      <c r="D71" s="32" t="s">
        <v>10</v>
      </c>
      <c r="E71" s="33">
        <v>22</v>
      </c>
      <c r="F71" s="34">
        <v>0</v>
      </c>
      <c r="G71" s="44"/>
      <c r="H71" s="36">
        <f t="shared" si="4"/>
        <v>0</v>
      </c>
      <c r="I71" s="35"/>
      <c r="J71" s="4"/>
    </row>
    <row r="72" spans="1:10" ht="24.75" customHeight="1" x14ac:dyDescent="0.25">
      <c r="A72" s="29" t="s">
        <v>177</v>
      </c>
      <c r="B72" s="30" t="s">
        <v>12</v>
      </c>
      <c r="C72" s="31" t="s">
        <v>130</v>
      </c>
      <c r="D72" s="32" t="s">
        <v>10</v>
      </c>
      <c r="E72" s="33">
        <v>22</v>
      </c>
      <c r="F72" s="34">
        <v>0</v>
      </c>
      <c r="G72" s="44"/>
      <c r="H72" s="36">
        <f t="shared" si="4"/>
        <v>0</v>
      </c>
      <c r="I72" s="35"/>
      <c r="J72" s="4"/>
    </row>
    <row r="73" spans="1:10" x14ac:dyDescent="0.25">
      <c r="A73" s="29" t="s">
        <v>178</v>
      </c>
      <c r="B73" s="30" t="s">
        <v>12</v>
      </c>
      <c r="C73" s="31" t="s">
        <v>131</v>
      </c>
      <c r="D73" s="32" t="s">
        <v>10</v>
      </c>
      <c r="E73" s="45">
        <v>22</v>
      </c>
      <c r="F73" s="34">
        <v>0</v>
      </c>
      <c r="G73" s="44"/>
      <c r="H73" s="36">
        <f t="shared" si="4"/>
        <v>0</v>
      </c>
      <c r="I73" s="35"/>
      <c r="J73" s="4"/>
    </row>
    <row r="74" spans="1:10" x14ac:dyDescent="0.25">
      <c r="A74" s="29" t="s">
        <v>179</v>
      </c>
      <c r="B74" s="30" t="s">
        <v>12</v>
      </c>
      <c r="C74" s="31" t="s">
        <v>109</v>
      </c>
      <c r="D74" s="32" t="s">
        <v>17</v>
      </c>
      <c r="E74" s="33">
        <f>1470/1.5*1.09</f>
        <v>1068.2</v>
      </c>
      <c r="F74" s="34">
        <v>0</v>
      </c>
      <c r="G74" s="44"/>
      <c r="H74" s="36">
        <f t="shared" si="4"/>
        <v>0</v>
      </c>
      <c r="I74" s="35"/>
      <c r="J74" s="4"/>
    </row>
    <row r="75" spans="1:10" ht="25.5" x14ac:dyDescent="0.25">
      <c r="A75" s="41">
        <v>9</v>
      </c>
      <c r="B75" s="46" t="s">
        <v>9</v>
      </c>
      <c r="C75" s="39" t="s">
        <v>55</v>
      </c>
      <c r="D75" s="40" t="s">
        <v>10</v>
      </c>
      <c r="E75" s="41">
        <v>92</v>
      </c>
      <c r="F75" s="34"/>
      <c r="G75" s="44">
        <v>0</v>
      </c>
      <c r="H75" s="36"/>
      <c r="I75" s="44">
        <f>E75*G75</f>
        <v>0</v>
      </c>
      <c r="J75" s="4"/>
    </row>
    <row r="76" spans="1:10" x14ac:dyDescent="0.25">
      <c r="A76" s="29" t="s">
        <v>41</v>
      </c>
      <c r="B76" s="30" t="s">
        <v>12</v>
      </c>
      <c r="C76" s="31" t="s">
        <v>132</v>
      </c>
      <c r="D76" s="32" t="s">
        <v>10</v>
      </c>
      <c r="E76" s="33">
        <v>92</v>
      </c>
      <c r="F76" s="34">
        <v>0</v>
      </c>
      <c r="G76" s="44"/>
      <c r="H76" s="36">
        <f t="shared" ref="H76:H80" si="5">E76*F76</f>
        <v>0</v>
      </c>
      <c r="I76" s="35"/>
      <c r="J76" s="4"/>
    </row>
    <row r="77" spans="1:10" x14ac:dyDescent="0.25">
      <c r="A77" s="29" t="s">
        <v>42</v>
      </c>
      <c r="B77" s="30" t="s">
        <v>12</v>
      </c>
      <c r="C77" s="31" t="s">
        <v>133</v>
      </c>
      <c r="D77" s="32" t="s">
        <v>10</v>
      </c>
      <c r="E77" s="56">
        <v>92</v>
      </c>
      <c r="F77" s="34">
        <v>0</v>
      </c>
      <c r="G77" s="44"/>
      <c r="H77" s="36">
        <f t="shared" si="5"/>
        <v>0</v>
      </c>
      <c r="I77" s="35"/>
      <c r="J77" s="4"/>
    </row>
    <row r="78" spans="1:10" ht="28.5" x14ac:dyDescent="0.25">
      <c r="A78" s="124" t="s">
        <v>44</v>
      </c>
      <c r="B78" s="49" t="s">
        <v>9</v>
      </c>
      <c r="C78" s="50" t="s">
        <v>62</v>
      </c>
      <c r="D78" s="51" t="s">
        <v>134</v>
      </c>
      <c r="E78" s="41">
        <v>224.74</v>
      </c>
      <c r="F78" s="52"/>
      <c r="G78" s="44">
        <v>0</v>
      </c>
      <c r="H78" s="42"/>
      <c r="I78" s="44">
        <f>E78*G78</f>
        <v>0</v>
      </c>
      <c r="J78" s="4"/>
    </row>
    <row r="79" spans="1:10" x14ac:dyDescent="0.25">
      <c r="A79" s="29" t="s">
        <v>45</v>
      </c>
      <c r="B79" s="30" t="s">
        <v>12</v>
      </c>
      <c r="C79" s="31" t="s">
        <v>64</v>
      </c>
      <c r="D79" s="32" t="s">
        <v>17</v>
      </c>
      <c r="E79" s="48">
        <f>0.012*E78</f>
        <v>2.6968800000000002</v>
      </c>
      <c r="F79" s="34">
        <v>0</v>
      </c>
      <c r="G79" s="44"/>
      <c r="H79" s="36">
        <f t="shared" si="5"/>
        <v>0</v>
      </c>
      <c r="I79" s="35"/>
      <c r="J79" s="4"/>
    </row>
    <row r="80" spans="1:10" x14ac:dyDescent="0.25">
      <c r="A80" s="29" t="s">
        <v>46</v>
      </c>
      <c r="B80" s="30" t="s">
        <v>12</v>
      </c>
      <c r="C80" s="31" t="s">
        <v>65</v>
      </c>
      <c r="D80" s="32" t="s">
        <v>17</v>
      </c>
      <c r="E80" s="48">
        <f>0.02*E78</f>
        <v>4.4948000000000006</v>
      </c>
      <c r="F80" s="34">
        <v>0</v>
      </c>
      <c r="G80" s="44"/>
      <c r="H80" s="36">
        <f t="shared" si="5"/>
        <v>0</v>
      </c>
      <c r="I80" s="35"/>
      <c r="J80" s="4"/>
    </row>
    <row r="81" spans="1:10" ht="27.75" customHeight="1" x14ac:dyDescent="0.25">
      <c r="A81" s="41">
        <v>11</v>
      </c>
      <c r="B81" s="46" t="s">
        <v>9</v>
      </c>
      <c r="C81" s="39" t="s">
        <v>67</v>
      </c>
      <c r="D81" s="40" t="s">
        <v>134</v>
      </c>
      <c r="E81" s="41">
        <v>449.48</v>
      </c>
      <c r="F81" s="34"/>
      <c r="G81" s="44">
        <v>0</v>
      </c>
      <c r="H81" s="36"/>
      <c r="I81" s="44">
        <f>E81*G81</f>
        <v>0</v>
      </c>
      <c r="J81" s="4"/>
    </row>
    <row r="82" spans="1:10" x14ac:dyDescent="0.25">
      <c r="A82" s="29" t="s">
        <v>49</v>
      </c>
      <c r="B82" s="30" t="s">
        <v>12</v>
      </c>
      <c r="C82" s="31" t="s">
        <v>68</v>
      </c>
      <c r="D82" s="32" t="s">
        <v>17</v>
      </c>
      <c r="E82" s="48">
        <f>0.014*E81</f>
        <v>6.2927200000000001</v>
      </c>
      <c r="F82" s="34">
        <v>0</v>
      </c>
      <c r="G82" s="35"/>
      <c r="H82" s="36">
        <f t="shared" ref="H82:H83" si="6">E82*F82</f>
        <v>0</v>
      </c>
      <c r="I82" s="35"/>
      <c r="J82" s="4"/>
    </row>
    <row r="83" spans="1:10" x14ac:dyDescent="0.25">
      <c r="A83" s="29" t="s">
        <v>50</v>
      </c>
      <c r="B83" s="30" t="s">
        <v>12</v>
      </c>
      <c r="C83" s="31" t="s">
        <v>69</v>
      </c>
      <c r="D83" s="32" t="s">
        <v>17</v>
      </c>
      <c r="E83" s="48">
        <f>0.019*E81</f>
        <v>8.5401199999999999</v>
      </c>
      <c r="F83" s="34">
        <v>0</v>
      </c>
      <c r="G83" s="35"/>
      <c r="H83" s="36">
        <f t="shared" si="6"/>
        <v>0</v>
      </c>
      <c r="I83" s="35"/>
      <c r="J83" s="4"/>
    </row>
    <row r="84" spans="1:10" ht="42.75" x14ac:dyDescent="0.25">
      <c r="A84" s="37" t="s">
        <v>180</v>
      </c>
      <c r="B84" s="38" t="s">
        <v>9</v>
      </c>
      <c r="C84" s="39" t="s">
        <v>153</v>
      </c>
      <c r="D84" s="40" t="s">
        <v>14</v>
      </c>
      <c r="E84" s="55">
        <v>2500</v>
      </c>
      <c r="F84" s="42"/>
      <c r="G84" s="44">
        <v>0</v>
      </c>
      <c r="H84" s="47"/>
      <c r="I84" s="44">
        <f>E84*G84</f>
        <v>0</v>
      </c>
      <c r="J84" s="4"/>
    </row>
    <row r="85" spans="1:10" ht="42.75" x14ac:dyDescent="0.25">
      <c r="A85" s="37" t="s">
        <v>54</v>
      </c>
      <c r="B85" s="38" t="s">
        <v>9</v>
      </c>
      <c r="C85" s="39" t="s">
        <v>154</v>
      </c>
      <c r="D85" s="40" t="s">
        <v>14</v>
      </c>
      <c r="E85" s="55">
        <v>20</v>
      </c>
      <c r="F85" s="42"/>
      <c r="G85" s="44">
        <v>0</v>
      </c>
      <c r="H85" s="47"/>
      <c r="I85" s="44">
        <f>E85*G85</f>
        <v>0</v>
      </c>
      <c r="J85" s="4"/>
    </row>
    <row r="86" spans="1:10" ht="28.5" x14ac:dyDescent="0.25">
      <c r="A86" s="41">
        <v>14</v>
      </c>
      <c r="B86" s="46" t="s">
        <v>9</v>
      </c>
      <c r="C86" s="39" t="s">
        <v>135</v>
      </c>
      <c r="D86" s="40" t="s">
        <v>136</v>
      </c>
      <c r="E86" s="41">
        <v>10.81</v>
      </c>
      <c r="F86" s="34"/>
      <c r="G86" s="44">
        <v>0</v>
      </c>
      <c r="H86" s="36"/>
      <c r="I86" s="44">
        <f>E86*G86</f>
        <v>0</v>
      </c>
      <c r="J86" s="4"/>
    </row>
    <row r="87" spans="1:10" ht="49.5" customHeight="1" x14ac:dyDescent="0.25">
      <c r="A87" s="29" t="s">
        <v>58</v>
      </c>
      <c r="B87" s="30" t="s">
        <v>12</v>
      </c>
      <c r="C87" s="31" t="s">
        <v>348</v>
      </c>
      <c r="D87" s="32" t="s">
        <v>10</v>
      </c>
      <c r="E87" s="33">
        <v>620</v>
      </c>
      <c r="F87" s="34">
        <v>0</v>
      </c>
      <c r="G87" s="35"/>
      <c r="H87" s="36">
        <f t="shared" ref="H87:H93" si="7">E87*F87</f>
        <v>0</v>
      </c>
      <c r="I87" s="35"/>
      <c r="J87" s="4"/>
    </row>
    <row r="88" spans="1:10" ht="50.25" customHeight="1" x14ac:dyDescent="0.25">
      <c r="A88" s="29" t="s">
        <v>59</v>
      </c>
      <c r="B88" s="30" t="s">
        <v>12</v>
      </c>
      <c r="C88" s="31" t="s">
        <v>349</v>
      </c>
      <c r="D88" s="32" t="s">
        <v>10</v>
      </c>
      <c r="E88" s="33">
        <v>420</v>
      </c>
      <c r="F88" s="34">
        <v>0</v>
      </c>
      <c r="G88" s="35"/>
      <c r="H88" s="36">
        <f t="shared" si="7"/>
        <v>0</v>
      </c>
      <c r="I88" s="35"/>
      <c r="J88" s="4"/>
    </row>
    <row r="89" spans="1:10" x14ac:dyDescent="0.25">
      <c r="A89" s="29" t="s">
        <v>181</v>
      </c>
      <c r="B89" s="30" t="s">
        <v>12</v>
      </c>
      <c r="C89" s="31" t="s">
        <v>350</v>
      </c>
      <c r="D89" s="32" t="s">
        <v>10</v>
      </c>
      <c r="E89" s="33">
        <v>130</v>
      </c>
      <c r="F89" s="34">
        <v>0</v>
      </c>
      <c r="G89" s="35"/>
      <c r="H89" s="36">
        <f t="shared" si="7"/>
        <v>0</v>
      </c>
      <c r="I89" s="35"/>
      <c r="J89" s="4"/>
    </row>
    <row r="90" spans="1:10" x14ac:dyDescent="0.25">
      <c r="A90" s="29" t="s">
        <v>182</v>
      </c>
      <c r="B90" s="30" t="s">
        <v>12</v>
      </c>
      <c r="C90" s="31" t="s">
        <v>351</v>
      </c>
      <c r="D90" s="32" t="s">
        <v>10</v>
      </c>
      <c r="E90" s="33">
        <v>140</v>
      </c>
      <c r="F90" s="34">
        <v>0</v>
      </c>
      <c r="G90" s="35"/>
      <c r="H90" s="36">
        <f t="shared" si="7"/>
        <v>0</v>
      </c>
      <c r="I90" s="35"/>
      <c r="J90" s="4"/>
    </row>
    <row r="91" spans="1:10" x14ac:dyDescent="0.25">
      <c r="A91" s="29" t="s">
        <v>183</v>
      </c>
      <c r="B91" s="30" t="s">
        <v>12</v>
      </c>
      <c r="C91" s="31" t="s">
        <v>352</v>
      </c>
      <c r="D91" s="32" t="s">
        <v>10</v>
      </c>
      <c r="E91" s="33">
        <v>20</v>
      </c>
      <c r="F91" s="34">
        <v>0</v>
      </c>
      <c r="G91" s="35"/>
      <c r="H91" s="36">
        <f t="shared" si="7"/>
        <v>0</v>
      </c>
      <c r="I91" s="35"/>
      <c r="J91" s="4"/>
    </row>
    <row r="92" spans="1:10" x14ac:dyDescent="0.25">
      <c r="A92" s="29" t="s">
        <v>184</v>
      </c>
      <c r="B92" s="30" t="s">
        <v>12</v>
      </c>
      <c r="C92" s="31" t="s">
        <v>353</v>
      </c>
      <c r="D92" s="32" t="s">
        <v>10</v>
      </c>
      <c r="E92" s="33">
        <v>230</v>
      </c>
      <c r="F92" s="34">
        <v>0</v>
      </c>
      <c r="G92" s="35"/>
      <c r="H92" s="36">
        <f t="shared" si="7"/>
        <v>0</v>
      </c>
      <c r="I92" s="35"/>
      <c r="J92" s="4"/>
    </row>
    <row r="93" spans="1:10" ht="15.75" thickBot="1" x14ac:dyDescent="0.3">
      <c r="A93" s="29" t="s">
        <v>185</v>
      </c>
      <c r="B93" s="92" t="s">
        <v>12</v>
      </c>
      <c r="C93" s="93" t="s">
        <v>354</v>
      </c>
      <c r="D93" s="94" t="s">
        <v>10</v>
      </c>
      <c r="E93" s="95">
        <v>20</v>
      </c>
      <c r="F93" s="116">
        <v>0</v>
      </c>
      <c r="G93" s="96"/>
      <c r="H93" s="88">
        <f t="shared" si="7"/>
        <v>0</v>
      </c>
      <c r="I93" s="96"/>
      <c r="J93" s="4"/>
    </row>
    <row r="94" spans="1:10" x14ac:dyDescent="0.25">
      <c r="A94" s="22"/>
      <c r="B94" s="23"/>
      <c r="C94" s="24" t="s">
        <v>141</v>
      </c>
      <c r="D94" s="25"/>
      <c r="E94" s="22"/>
      <c r="F94" s="26"/>
      <c r="G94" s="27"/>
      <c r="H94" s="120">
        <f>SUM(H26:H93)</f>
        <v>0</v>
      </c>
      <c r="I94" s="27">
        <f>SUM(I25:I93)</f>
        <v>0</v>
      </c>
      <c r="J94" s="4"/>
    </row>
    <row r="95" spans="1:10" ht="15.75" thickBot="1" x14ac:dyDescent="0.3">
      <c r="A95" s="91"/>
      <c r="B95" s="92"/>
      <c r="C95" s="85" t="s">
        <v>97</v>
      </c>
      <c r="D95" s="94"/>
      <c r="E95" s="95"/>
      <c r="F95" s="116"/>
      <c r="G95" s="96"/>
      <c r="H95" s="88"/>
      <c r="I95" s="89">
        <f>H94+I94</f>
        <v>0</v>
      </c>
      <c r="J95" s="4"/>
    </row>
    <row r="96" spans="1:10" x14ac:dyDescent="0.25">
      <c r="A96" s="111"/>
      <c r="B96" s="112"/>
      <c r="C96" s="50" t="s">
        <v>142</v>
      </c>
      <c r="D96" s="113"/>
      <c r="E96" s="125"/>
      <c r="F96" s="79"/>
      <c r="G96" s="78"/>
      <c r="H96" s="79"/>
      <c r="I96" s="114"/>
      <c r="J96" s="4"/>
    </row>
    <row r="97" spans="1:10" ht="35.25" customHeight="1" x14ac:dyDescent="0.25">
      <c r="A97" s="126">
        <v>1</v>
      </c>
      <c r="B97" s="46" t="s">
        <v>9</v>
      </c>
      <c r="C97" s="39" t="s">
        <v>61</v>
      </c>
      <c r="D97" s="40" t="s">
        <v>63</v>
      </c>
      <c r="E97" s="41">
        <v>70</v>
      </c>
      <c r="F97" s="34"/>
      <c r="G97" s="43">
        <v>0</v>
      </c>
      <c r="H97" s="36">
        <f t="shared" ref="H97:H98" si="8">E97*F97</f>
        <v>0</v>
      </c>
      <c r="I97" s="44">
        <f t="shared" ref="I97" si="9">E97*G97</f>
        <v>0</v>
      </c>
      <c r="J97" s="4"/>
    </row>
    <row r="98" spans="1:10" x14ac:dyDescent="0.25">
      <c r="A98" s="29" t="s">
        <v>11</v>
      </c>
      <c r="B98" s="30" t="s">
        <v>12</v>
      </c>
      <c r="C98" s="31" t="s">
        <v>102</v>
      </c>
      <c r="D98" s="32" t="s">
        <v>17</v>
      </c>
      <c r="E98" s="48">
        <f>E97/1.5*1.09</f>
        <v>50.866666666666667</v>
      </c>
      <c r="F98" s="53">
        <v>0</v>
      </c>
      <c r="G98" s="44"/>
      <c r="H98" s="36">
        <f t="shared" si="8"/>
        <v>0</v>
      </c>
      <c r="I98" s="35"/>
      <c r="J98" s="4"/>
    </row>
    <row r="99" spans="1:10" ht="43.5" customHeight="1" x14ac:dyDescent="0.25">
      <c r="A99" s="29" t="s">
        <v>155</v>
      </c>
      <c r="B99" s="30" t="s">
        <v>12</v>
      </c>
      <c r="C99" s="31" t="s">
        <v>127</v>
      </c>
      <c r="D99" s="32" t="s">
        <v>10</v>
      </c>
      <c r="E99" s="48">
        <v>70</v>
      </c>
      <c r="F99" s="53">
        <v>0</v>
      </c>
      <c r="G99" s="35"/>
      <c r="H99" s="36">
        <f>E99*F99</f>
        <v>0</v>
      </c>
      <c r="I99" s="35"/>
      <c r="J99" s="4"/>
    </row>
    <row r="100" spans="1:10" x14ac:dyDescent="0.25">
      <c r="A100" s="29" t="s">
        <v>186</v>
      </c>
      <c r="B100" s="30" t="s">
        <v>12</v>
      </c>
      <c r="C100" s="31" t="s">
        <v>143</v>
      </c>
      <c r="D100" s="32" t="s">
        <v>10</v>
      </c>
      <c r="E100" s="56">
        <v>8</v>
      </c>
      <c r="F100" s="53">
        <v>0</v>
      </c>
      <c r="G100" s="35"/>
      <c r="H100" s="36">
        <f>E100*F100</f>
        <v>0</v>
      </c>
      <c r="I100" s="35"/>
      <c r="J100" s="4"/>
    </row>
    <row r="101" spans="1:10" ht="30" x14ac:dyDescent="0.25">
      <c r="A101" s="29" t="s">
        <v>187</v>
      </c>
      <c r="B101" s="30" t="s">
        <v>12</v>
      </c>
      <c r="C101" s="31" t="s">
        <v>144</v>
      </c>
      <c r="D101" s="32" t="s">
        <v>10</v>
      </c>
      <c r="E101" s="56">
        <v>8</v>
      </c>
      <c r="F101" s="54">
        <v>0</v>
      </c>
      <c r="G101" s="35"/>
      <c r="H101" s="36">
        <f>E101*F101</f>
        <v>0</v>
      </c>
      <c r="I101" s="35"/>
      <c r="J101" s="4"/>
    </row>
    <row r="102" spans="1:10" x14ac:dyDescent="0.25">
      <c r="A102" s="29" t="s">
        <v>188</v>
      </c>
      <c r="B102" s="30" t="s">
        <v>12</v>
      </c>
      <c r="C102" s="31" t="s">
        <v>145</v>
      </c>
      <c r="D102" s="32" t="s">
        <v>14</v>
      </c>
      <c r="E102" s="56">
        <v>8</v>
      </c>
      <c r="F102" s="34">
        <v>0</v>
      </c>
      <c r="G102" s="35"/>
      <c r="H102" s="34">
        <f>E102*F102</f>
        <v>0</v>
      </c>
      <c r="I102" s="35"/>
      <c r="J102" s="4"/>
    </row>
    <row r="103" spans="1:10" ht="45" x14ac:dyDescent="0.25">
      <c r="A103" s="29" t="s">
        <v>189</v>
      </c>
      <c r="B103" s="30" t="s">
        <v>12</v>
      </c>
      <c r="C103" s="31" t="s">
        <v>146</v>
      </c>
      <c r="D103" s="32" t="s">
        <v>14</v>
      </c>
      <c r="E103" s="33">
        <v>4</v>
      </c>
      <c r="F103" s="34">
        <v>0</v>
      </c>
      <c r="G103" s="35"/>
      <c r="H103" s="36">
        <f t="shared" ref="H103:H115" si="10">E103*F103</f>
        <v>0</v>
      </c>
      <c r="I103" s="35"/>
      <c r="J103" s="4"/>
    </row>
    <row r="104" spans="1:10" x14ac:dyDescent="0.25">
      <c r="A104" s="29" t="s">
        <v>190</v>
      </c>
      <c r="B104" s="30" t="s">
        <v>12</v>
      </c>
      <c r="C104" s="31" t="s">
        <v>147</v>
      </c>
      <c r="D104" s="32" t="s">
        <v>14</v>
      </c>
      <c r="E104" s="33">
        <v>4</v>
      </c>
      <c r="F104" s="34">
        <v>0</v>
      </c>
      <c r="G104" s="44"/>
      <c r="H104" s="36">
        <f t="shared" si="10"/>
        <v>0</v>
      </c>
      <c r="I104" s="35"/>
      <c r="J104" s="4"/>
    </row>
    <row r="105" spans="1:10" ht="75" x14ac:dyDescent="0.25">
      <c r="A105" s="29" t="s">
        <v>191</v>
      </c>
      <c r="B105" s="30" t="s">
        <v>12</v>
      </c>
      <c r="C105" s="31" t="s">
        <v>148</v>
      </c>
      <c r="D105" s="32" t="s">
        <v>14</v>
      </c>
      <c r="E105" s="33">
        <v>4</v>
      </c>
      <c r="F105" s="34">
        <v>0</v>
      </c>
      <c r="G105" s="44"/>
      <c r="H105" s="36">
        <f t="shared" si="10"/>
        <v>0</v>
      </c>
      <c r="I105" s="35"/>
      <c r="J105" s="4"/>
    </row>
    <row r="106" spans="1:10" ht="39" customHeight="1" x14ac:dyDescent="0.25">
      <c r="A106" s="37" t="s">
        <v>13</v>
      </c>
      <c r="B106" s="38" t="s">
        <v>9</v>
      </c>
      <c r="C106" s="39" t="s">
        <v>60</v>
      </c>
      <c r="D106" s="40" t="s">
        <v>14</v>
      </c>
      <c r="E106" s="41">
        <v>50</v>
      </c>
      <c r="F106" s="42"/>
      <c r="G106" s="44">
        <v>0</v>
      </c>
      <c r="H106" s="47"/>
      <c r="I106" s="44">
        <f>E106*G106</f>
        <v>0</v>
      </c>
      <c r="J106" s="4"/>
    </row>
    <row r="107" spans="1:10" ht="45" x14ac:dyDescent="0.25">
      <c r="A107" s="29" t="s">
        <v>15</v>
      </c>
      <c r="B107" s="30" t="s">
        <v>12</v>
      </c>
      <c r="C107" s="31" t="s">
        <v>123</v>
      </c>
      <c r="D107" s="32" t="s">
        <v>14</v>
      </c>
      <c r="E107" s="33">
        <v>50</v>
      </c>
      <c r="F107" s="34">
        <v>0</v>
      </c>
      <c r="G107" s="35"/>
      <c r="H107" s="36">
        <f t="shared" si="10"/>
        <v>0</v>
      </c>
      <c r="I107" s="35"/>
      <c r="J107" s="4"/>
    </row>
    <row r="108" spans="1:10" x14ac:dyDescent="0.25">
      <c r="A108" s="29" t="s">
        <v>18</v>
      </c>
      <c r="B108" s="30" t="s">
        <v>12</v>
      </c>
      <c r="C108" s="31" t="s">
        <v>149</v>
      </c>
      <c r="D108" s="32" t="s">
        <v>10</v>
      </c>
      <c r="E108" s="33">
        <v>2</v>
      </c>
      <c r="F108" s="34">
        <v>0</v>
      </c>
      <c r="G108" s="35"/>
      <c r="H108" s="36">
        <f t="shared" si="10"/>
        <v>0</v>
      </c>
      <c r="I108" s="35"/>
      <c r="J108" s="4"/>
    </row>
    <row r="109" spans="1:10" x14ac:dyDescent="0.25">
      <c r="A109" s="29" t="s">
        <v>192</v>
      </c>
      <c r="B109" s="30" t="s">
        <v>12</v>
      </c>
      <c r="C109" s="31" t="s">
        <v>109</v>
      </c>
      <c r="D109" s="32" t="s">
        <v>17</v>
      </c>
      <c r="E109" s="33">
        <f>E106/2*1.1</f>
        <v>27.500000000000004</v>
      </c>
      <c r="F109" s="34">
        <v>0</v>
      </c>
      <c r="G109" s="35"/>
      <c r="H109" s="36">
        <f t="shared" si="10"/>
        <v>0</v>
      </c>
      <c r="I109" s="35"/>
      <c r="J109" s="4"/>
    </row>
    <row r="110" spans="1:10" ht="45" x14ac:dyDescent="0.25">
      <c r="A110" s="29" t="s">
        <v>193</v>
      </c>
      <c r="B110" s="30" t="s">
        <v>12</v>
      </c>
      <c r="C110" s="31" t="s">
        <v>146</v>
      </c>
      <c r="D110" s="32" t="s">
        <v>10</v>
      </c>
      <c r="E110" s="33">
        <v>1</v>
      </c>
      <c r="F110" s="34">
        <v>0</v>
      </c>
      <c r="G110" s="44"/>
      <c r="H110" s="36">
        <f t="shared" si="10"/>
        <v>0</v>
      </c>
      <c r="I110" s="35"/>
      <c r="J110" s="4"/>
    </row>
    <row r="111" spans="1:10" x14ac:dyDescent="0.25">
      <c r="A111" s="29" t="s">
        <v>194</v>
      </c>
      <c r="B111" s="30" t="s">
        <v>12</v>
      </c>
      <c r="C111" s="31" t="s">
        <v>150</v>
      </c>
      <c r="D111" s="32" t="s">
        <v>10</v>
      </c>
      <c r="E111" s="33">
        <v>1</v>
      </c>
      <c r="F111" s="34">
        <v>0</v>
      </c>
      <c r="G111" s="35"/>
      <c r="H111" s="36">
        <f t="shared" si="10"/>
        <v>0</v>
      </c>
      <c r="I111" s="35"/>
      <c r="J111" s="4"/>
    </row>
    <row r="112" spans="1:10" ht="75" x14ac:dyDescent="0.25">
      <c r="A112" s="29" t="s">
        <v>195</v>
      </c>
      <c r="B112" s="58" t="s">
        <v>12</v>
      </c>
      <c r="C112" s="59" t="s">
        <v>152</v>
      </c>
      <c r="D112" s="60" t="s">
        <v>10</v>
      </c>
      <c r="E112" s="61">
        <v>1</v>
      </c>
      <c r="F112" s="62">
        <v>0</v>
      </c>
      <c r="G112" s="63"/>
      <c r="H112" s="64">
        <f t="shared" si="10"/>
        <v>0</v>
      </c>
      <c r="I112" s="63"/>
      <c r="J112" s="4"/>
    </row>
    <row r="113" spans="1:10" x14ac:dyDescent="0.25">
      <c r="A113" s="29" t="s">
        <v>196</v>
      </c>
      <c r="B113" s="58" t="s">
        <v>12</v>
      </c>
      <c r="C113" s="59" t="s">
        <v>143</v>
      </c>
      <c r="D113" s="60" t="s">
        <v>10</v>
      </c>
      <c r="E113" s="61">
        <v>2</v>
      </c>
      <c r="F113" s="62">
        <v>0</v>
      </c>
      <c r="G113" s="63"/>
      <c r="H113" s="64">
        <f t="shared" si="10"/>
        <v>0</v>
      </c>
      <c r="I113" s="63"/>
      <c r="J113" s="4"/>
    </row>
    <row r="114" spans="1:10" ht="30" x14ac:dyDescent="0.25">
      <c r="A114" s="29" t="s">
        <v>197</v>
      </c>
      <c r="B114" s="58" t="s">
        <v>12</v>
      </c>
      <c r="C114" s="59" t="s">
        <v>151</v>
      </c>
      <c r="D114" s="60" t="s">
        <v>10</v>
      </c>
      <c r="E114" s="61">
        <v>2</v>
      </c>
      <c r="F114" s="62">
        <v>0</v>
      </c>
      <c r="G114" s="63"/>
      <c r="H114" s="64">
        <f t="shared" si="10"/>
        <v>0</v>
      </c>
      <c r="I114" s="63"/>
      <c r="J114" s="4"/>
    </row>
    <row r="115" spans="1:10" x14ac:dyDescent="0.25">
      <c r="A115" s="29" t="s">
        <v>198</v>
      </c>
      <c r="B115" s="30" t="s">
        <v>12</v>
      </c>
      <c r="C115" s="31" t="s">
        <v>145</v>
      </c>
      <c r="D115" s="32" t="s">
        <v>10</v>
      </c>
      <c r="E115" s="33">
        <v>2</v>
      </c>
      <c r="F115" s="34">
        <v>0</v>
      </c>
      <c r="G115" s="35"/>
      <c r="H115" s="36">
        <f t="shared" si="10"/>
        <v>0</v>
      </c>
      <c r="I115" s="35"/>
      <c r="J115" s="4"/>
    </row>
    <row r="116" spans="1:10" ht="28.5" customHeight="1" x14ac:dyDescent="0.25">
      <c r="A116" s="73">
        <v>3</v>
      </c>
      <c r="B116" s="74" t="s">
        <v>9</v>
      </c>
      <c r="C116" s="50" t="s">
        <v>57</v>
      </c>
      <c r="D116" s="75" t="s">
        <v>14</v>
      </c>
      <c r="E116" s="76">
        <v>110</v>
      </c>
      <c r="F116" s="77"/>
      <c r="G116" s="78">
        <v>0</v>
      </c>
      <c r="H116" s="79"/>
      <c r="I116" s="78">
        <f>E116*G116</f>
        <v>0</v>
      </c>
      <c r="J116" s="4"/>
    </row>
    <row r="117" spans="1:10" ht="45" x14ac:dyDescent="0.25">
      <c r="A117" s="29" t="s">
        <v>20</v>
      </c>
      <c r="B117" s="30" t="s">
        <v>12</v>
      </c>
      <c r="C117" s="31" t="s">
        <v>119</v>
      </c>
      <c r="D117" s="32" t="s">
        <v>14</v>
      </c>
      <c r="E117" s="56">
        <v>110</v>
      </c>
      <c r="F117" s="34">
        <v>0</v>
      </c>
      <c r="G117" s="44"/>
      <c r="H117" s="36">
        <f t="shared" ref="H117:H126" si="11">E117*F117</f>
        <v>0</v>
      </c>
      <c r="I117" s="35"/>
      <c r="J117" s="4"/>
    </row>
    <row r="118" spans="1:10" x14ac:dyDescent="0.25">
      <c r="A118" s="29" t="s">
        <v>156</v>
      </c>
      <c r="B118" s="30" t="s">
        <v>12</v>
      </c>
      <c r="C118" s="31" t="s">
        <v>109</v>
      </c>
      <c r="D118" s="32" t="s">
        <v>17</v>
      </c>
      <c r="E118" s="48">
        <v>68.75</v>
      </c>
      <c r="F118" s="34">
        <v>0</v>
      </c>
      <c r="G118" s="44"/>
      <c r="H118" s="36">
        <f t="shared" si="11"/>
        <v>0</v>
      </c>
      <c r="I118" s="35"/>
      <c r="J118" s="4"/>
    </row>
    <row r="119" spans="1:10" x14ac:dyDescent="0.25">
      <c r="A119" s="29" t="s">
        <v>157</v>
      </c>
      <c r="B119" s="30" t="s">
        <v>12</v>
      </c>
      <c r="C119" s="31" t="s">
        <v>199</v>
      </c>
      <c r="D119" s="32" t="s">
        <v>10</v>
      </c>
      <c r="E119" s="56">
        <v>2</v>
      </c>
      <c r="F119" s="34">
        <v>0</v>
      </c>
      <c r="G119" s="44"/>
      <c r="H119" s="36">
        <f t="shared" si="11"/>
        <v>0</v>
      </c>
      <c r="I119" s="78"/>
      <c r="J119" s="4"/>
    </row>
    <row r="120" spans="1:10" x14ac:dyDescent="0.25">
      <c r="A120" s="29" t="s">
        <v>158</v>
      </c>
      <c r="B120" s="30" t="s">
        <v>12</v>
      </c>
      <c r="C120" s="31" t="s">
        <v>72</v>
      </c>
      <c r="D120" s="32" t="s">
        <v>14</v>
      </c>
      <c r="E120" s="56">
        <v>0</v>
      </c>
      <c r="F120" s="34">
        <v>0</v>
      </c>
      <c r="G120" s="44"/>
      <c r="H120" s="36">
        <f t="shared" si="11"/>
        <v>0</v>
      </c>
      <c r="I120" s="35"/>
      <c r="J120" s="4"/>
    </row>
    <row r="121" spans="1:10" ht="15.75" customHeight="1" x14ac:dyDescent="0.25">
      <c r="A121" s="29" t="s">
        <v>159</v>
      </c>
      <c r="B121" s="30" t="s">
        <v>12</v>
      </c>
      <c r="C121" s="31" t="s">
        <v>73</v>
      </c>
      <c r="D121" s="32" t="s">
        <v>14</v>
      </c>
      <c r="E121" s="56">
        <v>0</v>
      </c>
      <c r="F121" s="34">
        <v>0</v>
      </c>
      <c r="G121" s="44"/>
      <c r="H121" s="36">
        <f t="shared" si="11"/>
        <v>0</v>
      </c>
      <c r="I121" s="35"/>
      <c r="J121" s="4"/>
    </row>
    <row r="122" spans="1:10" ht="30" x14ac:dyDescent="0.25">
      <c r="A122" s="29" t="s">
        <v>160</v>
      </c>
      <c r="B122" s="30" t="s">
        <v>12</v>
      </c>
      <c r="C122" s="31" t="s">
        <v>74</v>
      </c>
      <c r="D122" s="32" t="s">
        <v>14</v>
      </c>
      <c r="E122" s="56">
        <v>0</v>
      </c>
      <c r="F122" s="34">
        <v>0</v>
      </c>
      <c r="G122" s="44"/>
      <c r="H122" s="36">
        <f t="shared" si="11"/>
        <v>0</v>
      </c>
      <c r="I122" s="78"/>
      <c r="J122" s="4"/>
    </row>
    <row r="123" spans="1:10" ht="43.5" customHeight="1" x14ac:dyDescent="0.25">
      <c r="A123" s="41">
        <v>4</v>
      </c>
      <c r="B123" s="46" t="s">
        <v>9</v>
      </c>
      <c r="C123" s="39" t="s">
        <v>200</v>
      </c>
      <c r="D123" s="40" t="s">
        <v>14</v>
      </c>
      <c r="E123" s="41">
        <v>50</v>
      </c>
      <c r="F123" s="34"/>
      <c r="G123" s="44">
        <v>0</v>
      </c>
      <c r="H123" s="36"/>
      <c r="I123" s="44">
        <f>E123*G123</f>
        <v>0</v>
      </c>
      <c r="J123" s="4"/>
    </row>
    <row r="124" spans="1:10" x14ac:dyDescent="0.25">
      <c r="A124" s="29" t="s">
        <v>21</v>
      </c>
      <c r="B124" s="30" t="s">
        <v>12</v>
      </c>
      <c r="C124" s="31" t="s">
        <v>109</v>
      </c>
      <c r="D124" s="32" t="s">
        <v>17</v>
      </c>
      <c r="E124" s="33">
        <v>31.25</v>
      </c>
      <c r="F124" s="34">
        <v>0</v>
      </c>
      <c r="G124" s="44"/>
      <c r="H124" s="36">
        <f t="shared" si="11"/>
        <v>0</v>
      </c>
      <c r="I124" s="35"/>
      <c r="J124" s="4"/>
    </row>
    <row r="125" spans="1:10" ht="30" x14ac:dyDescent="0.25">
      <c r="A125" s="29" t="s">
        <v>22</v>
      </c>
      <c r="B125" s="30" t="s">
        <v>12</v>
      </c>
      <c r="C125" s="31" t="s">
        <v>201</v>
      </c>
      <c r="D125" s="32" t="s">
        <v>10</v>
      </c>
      <c r="E125" s="33">
        <v>4</v>
      </c>
      <c r="F125" s="34">
        <v>0</v>
      </c>
      <c r="G125" s="44"/>
      <c r="H125" s="36">
        <f t="shared" si="11"/>
        <v>0</v>
      </c>
      <c r="I125" s="35"/>
      <c r="J125" s="4"/>
    </row>
    <row r="126" spans="1:10" ht="45" x14ac:dyDescent="0.25">
      <c r="A126" s="29" t="s">
        <v>23</v>
      </c>
      <c r="B126" s="30" t="s">
        <v>12</v>
      </c>
      <c r="C126" s="31" t="s">
        <v>119</v>
      </c>
      <c r="D126" s="32" t="s">
        <v>14</v>
      </c>
      <c r="E126" s="33">
        <v>50</v>
      </c>
      <c r="F126" s="34">
        <v>0</v>
      </c>
      <c r="G126" s="44"/>
      <c r="H126" s="36">
        <f t="shared" si="11"/>
        <v>0</v>
      </c>
      <c r="I126" s="35"/>
      <c r="J126" s="4"/>
    </row>
    <row r="127" spans="1:10" ht="36" customHeight="1" x14ac:dyDescent="0.25">
      <c r="A127" s="41">
        <v>5</v>
      </c>
      <c r="B127" s="46" t="s">
        <v>9</v>
      </c>
      <c r="C127" s="39" t="s">
        <v>62</v>
      </c>
      <c r="D127" s="40" t="s">
        <v>134</v>
      </c>
      <c r="E127" s="41">
        <v>25.73</v>
      </c>
      <c r="F127" s="34"/>
      <c r="G127" s="44">
        <v>0</v>
      </c>
      <c r="H127" s="36"/>
      <c r="I127" s="44">
        <f>E127*G127</f>
        <v>0</v>
      </c>
      <c r="J127" s="4"/>
    </row>
    <row r="128" spans="1:10" x14ac:dyDescent="0.25">
      <c r="A128" s="29" t="s">
        <v>25</v>
      </c>
      <c r="B128" s="80" t="s">
        <v>12</v>
      </c>
      <c r="C128" s="81" t="s">
        <v>64</v>
      </c>
      <c r="D128" s="32" t="s">
        <v>17</v>
      </c>
      <c r="E128" s="33">
        <v>3.09</v>
      </c>
      <c r="F128" s="82">
        <v>0</v>
      </c>
      <c r="G128" s="44"/>
      <c r="H128" s="36">
        <f t="shared" ref="H128:H132" si="12">E128*F128</f>
        <v>0</v>
      </c>
      <c r="I128" s="35"/>
      <c r="J128" s="4"/>
    </row>
    <row r="129" spans="1:10" x14ac:dyDescent="0.25">
      <c r="A129" s="29" t="s">
        <v>162</v>
      </c>
      <c r="B129" s="80" t="s">
        <v>12</v>
      </c>
      <c r="C129" s="81" t="s">
        <v>65</v>
      </c>
      <c r="D129" s="32" t="s">
        <v>17</v>
      </c>
      <c r="E129" s="33">
        <v>0.51500000000000001</v>
      </c>
      <c r="F129" s="82">
        <v>0</v>
      </c>
      <c r="G129" s="44"/>
      <c r="H129" s="36">
        <f t="shared" si="12"/>
        <v>0</v>
      </c>
      <c r="I129" s="35"/>
      <c r="J129" s="4"/>
    </row>
    <row r="130" spans="1:10" ht="33" customHeight="1" x14ac:dyDescent="0.25">
      <c r="A130" s="37" t="s">
        <v>26</v>
      </c>
      <c r="B130" s="127" t="s">
        <v>12</v>
      </c>
      <c r="C130" s="128" t="s">
        <v>67</v>
      </c>
      <c r="D130" s="40" t="s">
        <v>134</v>
      </c>
      <c r="E130" s="41">
        <v>92.4</v>
      </c>
      <c r="F130" s="42"/>
      <c r="G130" s="44">
        <v>0</v>
      </c>
      <c r="H130" s="47"/>
      <c r="I130" s="44">
        <f>E130*G130</f>
        <v>0</v>
      </c>
      <c r="J130" s="4"/>
    </row>
    <row r="131" spans="1:10" x14ac:dyDescent="0.25">
      <c r="A131" s="29" t="s">
        <v>28</v>
      </c>
      <c r="B131" s="30" t="s">
        <v>12</v>
      </c>
      <c r="C131" s="31" t="s">
        <v>68</v>
      </c>
      <c r="D131" s="32" t="s">
        <v>17</v>
      </c>
      <c r="E131" s="33">
        <v>1.3</v>
      </c>
      <c r="F131" s="34">
        <v>0</v>
      </c>
      <c r="G131" s="44"/>
      <c r="H131" s="36">
        <f t="shared" si="12"/>
        <v>0</v>
      </c>
      <c r="I131" s="35"/>
      <c r="J131" s="4"/>
    </row>
    <row r="132" spans="1:10" x14ac:dyDescent="0.25">
      <c r="A132" s="29" t="s">
        <v>29</v>
      </c>
      <c r="B132" s="30" t="s">
        <v>12</v>
      </c>
      <c r="C132" s="31" t="s">
        <v>69</v>
      </c>
      <c r="D132" s="32" t="s">
        <v>17</v>
      </c>
      <c r="E132" s="33">
        <v>7.56</v>
      </c>
      <c r="F132" s="34">
        <v>0</v>
      </c>
      <c r="G132" s="35"/>
      <c r="H132" s="36">
        <f t="shared" si="12"/>
        <v>0</v>
      </c>
      <c r="I132" s="35"/>
      <c r="J132" s="4"/>
    </row>
    <row r="133" spans="1:10" ht="42.75" x14ac:dyDescent="0.25">
      <c r="A133" s="37" t="s">
        <v>34</v>
      </c>
      <c r="B133" s="38" t="s">
        <v>9</v>
      </c>
      <c r="C133" s="39" t="s">
        <v>153</v>
      </c>
      <c r="D133" s="40" t="s">
        <v>14</v>
      </c>
      <c r="E133" s="41">
        <v>230</v>
      </c>
      <c r="F133" s="42"/>
      <c r="G133" s="44">
        <v>0</v>
      </c>
      <c r="H133" s="47"/>
      <c r="I133" s="44">
        <f>E133*G133</f>
        <v>0</v>
      </c>
      <c r="J133" s="4"/>
    </row>
    <row r="134" spans="1:10" ht="31.5" customHeight="1" x14ac:dyDescent="0.25">
      <c r="A134" s="37" t="s">
        <v>38</v>
      </c>
      <c r="B134" s="38" t="s">
        <v>9</v>
      </c>
      <c r="C134" s="39" t="s">
        <v>135</v>
      </c>
      <c r="D134" s="40" t="s">
        <v>136</v>
      </c>
      <c r="E134" s="41">
        <v>1.31</v>
      </c>
      <c r="F134" s="34"/>
      <c r="G134" s="44">
        <v>0</v>
      </c>
      <c r="H134" s="36"/>
      <c r="I134" s="44">
        <f>E134*G134</f>
        <v>0</v>
      </c>
      <c r="J134" s="4"/>
    </row>
    <row r="135" spans="1:10" ht="45" x14ac:dyDescent="0.25">
      <c r="A135" s="57" t="s">
        <v>39</v>
      </c>
      <c r="B135" s="58" t="s">
        <v>12</v>
      </c>
      <c r="C135" s="31" t="s">
        <v>348</v>
      </c>
      <c r="D135" s="60" t="s">
        <v>10</v>
      </c>
      <c r="E135" s="61">
        <v>70</v>
      </c>
      <c r="F135" s="62">
        <v>0</v>
      </c>
      <c r="G135" s="63"/>
      <c r="H135" s="64">
        <f>E135*F135</f>
        <v>0</v>
      </c>
      <c r="I135" s="63"/>
      <c r="J135" s="4"/>
    </row>
    <row r="136" spans="1:10" ht="45" x14ac:dyDescent="0.25">
      <c r="A136" s="29" t="s">
        <v>172</v>
      </c>
      <c r="B136" s="58" t="s">
        <v>12</v>
      </c>
      <c r="C136" s="31" t="s">
        <v>349</v>
      </c>
      <c r="D136" s="32" t="s">
        <v>10</v>
      </c>
      <c r="E136" s="33">
        <v>50</v>
      </c>
      <c r="F136" s="34">
        <v>0</v>
      </c>
      <c r="G136" s="35"/>
      <c r="H136" s="36">
        <f t="shared" ref="H136:H155" si="13">E136*F136</f>
        <v>0</v>
      </c>
      <c r="I136" s="35"/>
      <c r="J136" s="4"/>
    </row>
    <row r="137" spans="1:10" x14ac:dyDescent="0.25">
      <c r="A137" s="57" t="s">
        <v>173</v>
      </c>
      <c r="B137" s="58" t="s">
        <v>12</v>
      </c>
      <c r="C137" s="31" t="s">
        <v>350</v>
      </c>
      <c r="D137" s="32" t="s">
        <v>10</v>
      </c>
      <c r="E137" s="33">
        <v>110</v>
      </c>
      <c r="F137" s="34">
        <v>0</v>
      </c>
      <c r="G137" s="35"/>
      <c r="H137" s="36">
        <f t="shared" si="13"/>
        <v>0</v>
      </c>
      <c r="I137" s="35"/>
      <c r="J137" s="4"/>
    </row>
    <row r="138" spans="1:10" ht="42.75" x14ac:dyDescent="0.25">
      <c r="A138" s="37" t="s">
        <v>40</v>
      </c>
      <c r="B138" s="38" t="s">
        <v>9</v>
      </c>
      <c r="C138" s="39" t="s">
        <v>202</v>
      </c>
      <c r="D138" s="40" t="s">
        <v>134</v>
      </c>
      <c r="E138" s="41">
        <v>357.77</v>
      </c>
      <c r="F138" s="42"/>
      <c r="G138" s="44">
        <v>0</v>
      </c>
      <c r="H138" s="47"/>
      <c r="I138" s="44">
        <f>E138*G138</f>
        <v>0</v>
      </c>
      <c r="J138" s="4"/>
    </row>
    <row r="139" spans="1:10" ht="30" x14ac:dyDescent="0.25">
      <c r="A139" s="29" t="s">
        <v>41</v>
      </c>
      <c r="B139" s="30" t="s">
        <v>12</v>
      </c>
      <c r="C139" s="31" t="s">
        <v>203</v>
      </c>
      <c r="D139" s="32" t="s">
        <v>10</v>
      </c>
      <c r="E139" s="33">
        <v>5</v>
      </c>
      <c r="F139" s="34">
        <v>0</v>
      </c>
      <c r="G139" s="35"/>
      <c r="H139" s="36">
        <f t="shared" si="13"/>
        <v>0</v>
      </c>
      <c r="I139" s="35"/>
      <c r="J139" s="4"/>
    </row>
    <row r="140" spans="1:10" x14ac:dyDescent="0.25">
      <c r="A140" s="29" t="s">
        <v>42</v>
      </c>
      <c r="B140" s="30" t="s">
        <v>12</v>
      </c>
      <c r="C140" s="31" t="s">
        <v>204</v>
      </c>
      <c r="D140" s="32" t="s">
        <v>10</v>
      </c>
      <c r="E140" s="33">
        <v>40</v>
      </c>
      <c r="F140" s="34">
        <v>0</v>
      </c>
      <c r="G140" s="44"/>
      <c r="H140" s="36">
        <f t="shared" si="13"/>
        <v>0</v>
      </c>
      <c r="I140" s="35"/>
      <c r="J140" s="4"/>
    </row>
    <row r="141" spans="1:10" x14ac:dyDescent="0.25">
      <c r="A141" s="29" t="s">
        <v>43</v>
      </c>
      <c r="B141" s="30" t="s">
        <v>12</v>
      </c>
      <c r="C141" s="31" t="s">
        <v>205</v>
      </c>
      <c r="D141" s="32" t="s">
        <v>10</v>
      </c>
      <c r="E141" s="33">
        <v>40</v>
      </c>
      <c r="F141" s="34">
        <v>0</v>
      </c>
      <c r="G141" s="35"/>
      <c r="H141" s="36">
        <f t="shared" si="13"/>
        <v>0</v>
      </c>
      <c r="I141" s="35"/>
      <c r="J141" s="4"/>
    </row>
    <row r="142" spans="1:10" x14ac:dyDescent="0.25">
      <c r="A142" s="29" t="s">
        <v>219</v>
      </c>
      <c r="B142" s="30" t="s">
        <v>12</v>
      </c>
      <c r="C142" s="31" t="s">
        <v>206</v>
      </c>
      <c r="D142" s="32" t="s">
        <v>10</v>
      </c>
      <c r="E142" s="33">
        <v>40</v>
      </c>
      <c r="F142" s="34">
        <v>0</v>
      </c>
      <c r="G142" s="35"/>
      <c r="H142" s="36">
        <f t="shared" si="13"/>
        <v>0</v>
      </c>
      <c r="I142" s="35"/>
      <c r="J142" s="4"/>
    </row>
    <row r="143" spans="1:10" x14ac:dyDescent="0.25">
      <c r="A143" s="29" t="s">
        <v>220</v>
      </c>
      <c r="B143" s="30" t="s">
        <v>12</v>
      </c>
      <c r="C143" s="31" t="s">
        <v>207</v>
      </c>
      <c r="D143" s="32" t="s">
        <v>10</v>
      </c>
      <c r="E143" s="33">
        <v>10</v>
      </c>
      <c r="F143" s="34">
        <v>0</v>
      </c>
      <c r="G143" s="35"/>
      <c r="H143" s="36">
        <f t="shared" si="13"/>
        <v>0</v>
      </c>
      <c r="I143" s="35"/>
      <c r="J143" s="4"/>
    </row>
    <row r="144" spans="1:10" x14ac:dyDescent="0.25">
      <c r="A144" s="29" t="s">
        <v>221</v>
      </c>
      <c r="B144" s="30" t="s">
        <v>12</v>
      </c>
      <c r="C144" s="31" t="s">
        <v>208</v>
      </c>
      <c r="D144" s="32" t="s">
        <v>10</v>
      </c>
      <c r="E144" s="33">
        <v>10</v>
      </c>
      <c r="F144" s="34">
        <v>0</v>
      </c>
      <c r="G144" s="35"/>
      <c r="H144" s="36">
        <f t="shared" si="13"/>
        <v>0</v>
      </c>
      <c r="I144" s="35"/>
      <c r="J144" s="4"/>
    </row>
    <row r="145" spans="1:10" x14ac:dyDescent="0.25">
      <c r="A145" s="29" t="s">
        <v>222</v>
      </c>
      <c r="B145" s="30" t="s">
        <v>12</v>
      </c>
      <c r="C145" s="31" t="s">
        <v>206</v>
      </c>
      <c r="D145" s="32" t="s">
        <v>10</v>
      </c>
      <c r="E145" s="33">
        <v>10</v>
      </c>
      <c r="F145" s="34">
        <v>0</v>
      </c>
      <c r="G145" s="35"/>
      <c r="H145" s="36">
        <f t="shared" si="13"/>
        <v>0</v>
      </c>
      <c r="I145" s="35"/>
      <c r="J145" s="4"/>
    </row>
    <row r="146" spans="1:10" ht="30" x14ac:dyDescent="0.25">
      <c r="A146" s="29" t="s">
        <v>223</v>
      </c>
      <c r="B146" s="30" t="s">
        <v>12</v>
      </c>
      <c r="C146" s="31" t="s">
        <v>209</v>
      </c>
      <c r="D146" s="32" t="s">
        <v>10</v>
      </c>
      <c r="E146" s="33">
        <v>1800</v>
      </c>
      <c r="F146" s="34">
        <v>0</v>
      </c>
      <c r="G146" s="35"/>
      <c r="H146" s="36">
        <f t="shared" si="13"/>
        <v>0</v>
      </c>
      <c r="I146" s="35"/>
      <c r="J146" s="4"/>
    </row>
    <row r="147" spans="1:10" ht="30" x14ac:dyDescent="0.25">
      <c r="A147" s="29" t="s">
        <v>224</v>
      </c>
      <c r="B147" s="30" t="s">
        <v>12</v>
      </c>
      <c r="C147" s="31" t="s">
        <v>210</v>
      </c>
      <c r="D147" s="32" t="s">
        <v>10</v>
      </c>
      <c r="E147" s="33">
        <v>420</v>
      </c>
      <c r="F147" s="34">
        <v>0</v>
      </c>
      <c r="G147" s="35"/>
      <c r="H147" s="36">
        <f t="shared" si="13"/>
        <v>0</v>
      </c>
      <c r="I147" s="35"/>
      <c r="J147" s="4"/>
    </row>
    <row r="148" spans="1:10" ht="42.75" x14ac:dyDescent="0.25">
      <c r="A148" s="37" t="s">
        <v>44</v>
      </c>
      <c r="B148" s="38" t="s">
        <v>9</v>
      </c>
      <c r="C148" s="39" t="s">
        <v>211</v>
      </c>
      <c r="D148" s="40" t="s">
        <v>10</v>
      </c>
      <c r="E148" s="41">
        <v>300</v>
      </c>
      <c r="F148" s="42"/>
      <c r="G148" s="44">
        <v>0</v>
      </c>
      <c r="H148" s="47"/>
      <c r="I148" s="44">
        <f>E148*G148</f>
        <v>0</v>
      </c>
      <c r="J148" s="4"/>
    </row>
    <row r="149" spans="1:10" ht="30" x14ac:dyDescent="0.25">
      <c r="A149" s="29" t="s">
        <v>45</v>
      </c>
      <c r="B149" s="30" t="s">
        <v>12</v>
      </c>
      <c r="C149" s="31" t="s">
        <v>212</v>
      </c>
      <c r="D149" s="32" t="s">
        <v>10</v>
      </c>
      <c r="E149" s="33">
        <v>300</v>
      </c>
      <c r="F149" s="34">
        <v>0</v>
      </c>
      <c r="G149" s="35"/>
      <c r="H149" s="36">
        <f t="shared" si="13"/>
        <v>0</v>
      </c>
      <c r="I149" s="35"/>
      <c r="J149" s="4"/>
    </row>
    <row r="150" spans="1:10" ht="42.75" x14ac:dyDescent="0.25">
      <c r="A150" s="37" t="s">
        <v>225</v>
      </c>
      <c r="B150" s="38" t="s">
        <v>9</v>
      </c>
      <c r="C150" s="39" t="s">
        <v>211</v>
      </c>
      <c r="D150" s="40" t="s">
        <v>10</v>
      </c>
      <c r="E150" s="41">
        <v>120</v>
      </c>
      <c r="F150" s="42"/>
      <c r="G150" s="44">
        <v>0</v>
      </c>
      <c r="H150" s="47"/>
      <c r="I150" s="44">
        <f>E150*G150</f>
        <v>0</v>
      </c>
      <c r="J150" s="4"/>
    </row>
    <row r="151" spans="1:10" ht="30" x14ac:dyDescent="0.25">
      <c r="A151" s="29" t="s">
        <v>49</v>
      </c>
      <c r="B151" s="30" t="s">
        <v>12</v>
      </c>
      <c r="C151" s="31" t="s">
        <v>213</v>
      </c>
      <c r="D151" s="32" t="s">
        <v>10</v>
      </c>
      <c r="E151" s="33">
        <v>120</v>
      </c>
      <c r="F151" s="34">
        <v>0</v>
      </c>
      <c r="G151" s="44"/>
      <c r="H151" s="36">
        <f t="shared" si="13"/>
        <v>0</v>
      </c>
      <c r="I151" s="35"/>
      <c r="J151" s="4"/>
    </row>
    <row r="152" spans="1:10" ht="57" x14ac:dyDescent="0.25">
      <c r="A152" s="37" t="s">
        <v>180</v>
      </c>
      <c r="B152" s="38" t="s">
        <v>9</v>
      </c>
      <c r="C152" s="39" t="s">
        <v>214</v>
      </c>
      <c r="D152" s="40" t="s">
        <v>10</v>
      </c>
      <c r="E152" s="41">
        <v>40</v>
      </c>
      <c r="F152" s="42"/>
      <c r="G152" s="44">
        <v>0</v>
      </c>
      <c r="H152" s="47"/>
      <c r="I152" s="44">
        <f>E152*G152</f>
        <v>0</v>
      </c>
      <c r="J152" s="4"/>
    </row>
    <row r="153" spans="1:10" ht="45" x14ac:dyDescent="0.25">
      <c r="A153" s="29" t="s">
        <v>53</v>
      </c>
      <c r="B153" s="30" t="s">
        <v>12</v>
      </c>
      <c r="C153" s="31" t="s">
        <v>215</v>
      </c>
      <c r="D153" s="32" t="s">
        <v>10</v>
      </c>
      <c r="E153" s="33">
        <v>40</v>
      </c>
      <c r="F153" s="34">
        <v>0</v>
      </c>
      <c r="G153" s="35"/>
      <c r="H153" s="36">
        <f t="shared" si="13"/>
        <v>0</v>
      </c>
      <c r="I153" s="35"/>
      <c r="J153" s="4"/>
    </row>
    <row r="154" spans="1:10" ht="57" x14ac:dyDescent="0.25">
      <c r="A154" s="37" t="s">
        <v>54</v>
      </c>
      <c r="B154" s="38" t="s">
        <v>9</v>
      </c>
      <c r="C154" s="39" t="s">
        <v>216</v>
      </c>
      <c r="D154" s="40" t="s">
        <v>10</v>
      </c>
      <c r="E154" s="41">
        <v>10</v>
      </c>
      <c r="F154" s="42"/>
      <c r="G154" s="44">
        <v>0</v>
      </c>
      <c r="H154" s="47"/>
      <c r="I154" s="44">
        <f>E154*G154</f>
        <v>0</v>
      </c>
      <c r="J154" s="4"/>
    </row>
    <row r="155" spans="1:10" ht="30" x14ac:dyDescent="0.25">
      <c r="A155" s="29" t="s">
        <v>56</v>
      </c>
      <c r="B155" s="30" t="s">
        <v>12</v>
      </c>
      <c r="C155" s="31" t="s">
        <v>217</v>
      </c>
      <c r="D155" s="32" t="s">
        <v>10</v>
      </c>
      <c r="E155" s="33">
        <v>10</v>
      </c>
      <c r="F155" s="34">
        <v>0</v>
      </c>
      <c r="G155" s="35"/>
      <c r="H155" s="36">
        <f t="shared" si="13"/>
        <v>0</v>
      </c>
      <c r="I155" s="35"/>
      <c r="J155" s="4"/>
    </row>
    <row r="156" spans="1:10" x14ac:dyDescent="0.25">
      <c r="A156" s="111"/>
      <c r="B156" s="112"/>
      <c r="C156" s="50" t="s">
        <v>356</v>
      </c>
      <c r="D156" s="113"/>
      <c r="E156" s="222"/>
      <c r="F156" s="77"/>
      <c r="G156" s="114"/>
      <c r="H156" s="79"/>
      <c r="I156" s="114"/>
      <c r="J156" s="4"/>
    </row>
    <row r="157" spans="1:10" ht="42.75" x14ac:dyDescent="0.25">
      <c r="A157" s="73">
        <v>14</v>
      </c>
      <c r="B157" s="74" t="s">
        <v>9</v>
      </c>
      <c r="C157" s="50" t="s">
        <v>57</v>
      </c>
      <c r="D157" s="75" t="s">
        <v>14</v>
      </c>
      <c r="E157" s="76">
        <v>50</v>
      </c>
      <c r="F157" s="77"/>
      <c r="G157" s="78">
        <v>0</v>
      </c>
      <c r="H157" s="79"/>
      <c r="I157" s="78">
        <f>E157*G157</f>
        <v>0</v>
      </c>
      <c r="J157" s="4"/>
    </row>
    <row r="158" spans="1:10" ht="45" x14ac:dyDescent="0.25">
      <c r="A158" s="29" t="s">
        <v>58</v>
      </c>
      <c r="B158" s="30" t="s">
        <v>12</v>
      </c>
      <c r="C158" s="31" t="s">
        <v>119</v>
      </c>
      <c r="D158" s="32" t="s">
        <v>14</v>
      </c>
      <c r="E158" s="56">
        <v>50</v>
      </c>
      <c r="F158" s="34">
        <v>0</v>
      </c>
      <c r="G158" s="44"/>
      <c r="H158" s="36">
        <f t="shared" ref="H158:H160" si="14">E158*F158</f>
        <v>0</v>
      </c>
      <c r="I158" s="35"/>
      <c r="J158" s="4"/>
    </row>
    <row r="159" spans="1:10" x14ac:dyDescent="0.25">
      <c r="A159" s="29" t="s">
        <v>59</v>
      </c>
      <c r="B159" s="30" t="s">
        <v>12</v>
      </c>
      <c r="C159" s="31" t="s">
        <v>109</v>
      </c>
      <c r="D159" s="32" t="s">
        <v>17</v>
      </c>
      <c r="E159" s="48">
        <f>E157/3.5*0.37</f>
        <v>5.2857142857142856</v>
      </c>
      <c r="F159" s="34">
        <v>0</v>
      </c>
      <c r="G159" s="44"/>
      <c r="H159" s="36">
        <f t="shared" si="14"/>
        <v>0</v>
      </c>
      <c r="I159" s="35"/>
      <c r="J159" s="4"/>
    </row>
    <row r="160" spans="1:10" ht="30.75" thickBot="1" x14ac:dyDescent="0.3">
      <c r="A160" s="29" t="s">
        <v>181</v>
      </c>
      <c r="B160" s="30" t="s">
        <v>12</v>
      </c>
      <c r="C160" s="31" t="s">
        <v>357</v>
      </c>
      <c r="D160" s="32" t="s">
        <v>10</v>
      </c>
      <c r="E160" s="56">
        <v>2</v>
      </c>
      <c r="F160" s="34">
        <v>0</v>
      </c>
      <c r="G160" s="44"/>
      <c r="H160" s="36">
        <f t="shared" si="14"/>
        <v>0</v>
      </c>
      <c r="I160" s="78"/>
      <c r="J160" s="4"/>
    </row>
    <row r="161" spans="1:10" x14ac:dyDescent="0.25">
      <c r="A161" s="22"/>
      <c r="B161" s="23"/>
      <c r="C161" s="24" t="s">
        <v>141</v>
      </c>
      <c r="D161" s="25"/>
      <c r="E161" s="22"/>
      <c r="F161" s="26"/>
      <c r="G161" s="27"/>
      <c r="H161" s="120">
        <f>SUM(H97:H160)</f>
        <v>0</v>
      </c>
      <c r="I161" s="27">
        <f>SUM(I97:I157)</f>
        <v>0</v>
      </c>
      <c r="J161" s="4"/>
    </row>
    <row r="162" spans="1:10" ht="15.75" thickBot="1" x14ac:dyDescent="0.3">
      <c r="A162" s="91"/>
      <c r="B162" s="92"/>
      <c r="C162" s="85" t="s">
        <v>97</v>
      </c>
      <c r="D162" s="94"/>
      <c r="E162" s="95"/>
      <c r="F162" s="116"/>
      <c r="G162" s="96"/>
      <c r="H162" s="88"/>
      <c r="I162" s="89">
        <f>H161+I161</f>
        <v>0</v>
      </c>
      <c r="J162" s="4"/>
    </row>
    <row r="163" spans="1:10" ht="15.75" thickBot="1" x14ac:dyDescent="0.3">
      <c r="A163" s="57"/>
      <c r="B163" s="58"/>
      <c r="C163" s="129" t="s">
        <v>218</v>
      </c>
      <c r="D163" s="60"/>
      <c r="E163" s="61"/>
      <c r="F163" s="62"/>
      <c r="G163" s="130"/>
      <c r="H163" s="64"/>
      <c r="I163" s="63"/>
      <c r="J163" s="4"/>
    </row>
    <row r="164" spans="1:10" ht="42.75" x14ac:dyDescent="0.25">
      <c r="A164" s="131" t="s">
        <v>230</v>
      </c>
      <c r="B164" s="134" t="s">
        <v>9</v>
      </c>
      <c r="C164" s="143" t="s">
        <v>57</v>
      </c>
      <c r="D164" s="10" t="s">
        <v>14</v>
      </c>
      <c r="E164" s="10">
        <v>16</v>
      </c>
      <c r="F164" s="101"/>
      <c r="G164" s="27">
        <v>0</v>
      </c>
      <c r="H164" s="101"/>
      <c r="I164" s="27">
        <f>E164*G164</f>
        <v>0</v>
      </c>
      <c r="J164" s="4"/>
    </row>
    <row r="165" spans="1:10" x14ac:dyDescent="0.25">
      <c r="A165" s="29" t="s">
        <v>11</v>
      </c>
      <c r="B165" s="135" t="s">
        <v>12</v>
      </c>
      <c r="C165" s="144" t="s">
        <v>226</v>
      </c>
      <c r="D165" s="153" t="s">
        <v>10</v>
      </c>
      <c r="E165" s="153">
        <v>2</v>
      </c>
      <c r="F165" s="34">
        <v>0</v>
      </c>
      <c r="G165" s="44"/>
      <c r="H165" s="34">
        <f>E165*F165</f>
        <v>0</v>
      </c>
      <c r="I165" s="35"/>
      <c r="J165" s="4"/>
    </row>
    <row r="166" spans="1:10" x14ac:dyDescent="0.25">
      <c r="A166" s="29" t="s">
        <v>155</v>
      </c>
      <c r="B166" s="135" t="s">
        <v>12</v>
      </c>
      <c r="C166" s="144" t="s">
        <v>227</v>
      </c>
      <c r="D166" s="153" t="s">
        <v>10</v>
      </c>
      <c r="E166" s="153">
        <v>14</v>
      </c>
      <c r="F166" s="34">
        <v>0</v>
      </c>
      <c r="G166" s="44"/>
      <c r="H166" s="34">
        <f t="shared" ref="H166:H171" si="15">E166*F166</f>
        <v>0</v>
      </c>
      <c r="I166" s="35"/>
      <c r="J166" s="4"/>
    </row>
    <row r="167" spans="1:10" x14ac:dyDescent="0.25">
      <c r="A167" s="29" t="s">
        <v>186</v>
      </c>
      <c r="B167" s="135" t="s">
        <v>12</v>
      </c>
      <c r="C167" s="144" t="s">
        <v>228</v>
      </c>
      <c r="D167" s="153" t="s">
        <v>10</v>
      </c>
      <c r="E167" s="153">
        <v>14</v>
      </c>
      <c r="F167" s="34">
        <v>0</v>
      </c>
      <c r="G167" s="44"/>
      <c r="H167" s="34">
        <f t="shared" si="15"/>
        <v>0</v>
      </c>
      <c r="I167" s="35"/>
      <c r="J167" s="4"/>
    </row>
    <row r="168" spans="1:10" x14ac:dyDescent="0.25">
      <c r="A168" s="29" t="s">
        <v>187</v>
      </c>
      <c r="B168" s="135" t="s">
        <v>12</v>
      </c>
      <c r="C168" s="144" t="s">
        <v>229</v>
      </c>
      <c r="D168" s="153" t="s">
        <v>10</v>
      </c>
      <c r="E168" s="153">
        <v>14</v>
      </c>
      <c r="F168" s="34">
        <v>0</v>
      </c>
      <c r="G168" s="44"/>
      <c r="H168" s="34">
        <f t="shared" si="15"/>
        <v>0</v>
      </c>
      <c r="I168" s="35"/>
      <c r="J168" s="4"/>
    </row>
    <row r="169" spans="1:10" ht="45" x14ac:dyDescent="0.25">
      <c r="A169" s="29" t="s">
        <v>188</v>
      </c>
      <c r="B169" s="135" t="s">
        <v>12</v>
      </c>
      <c r="C169" s="144" t="s">
        <v>119</v>
      </c>
      <c r="D169" s="153" t="s">
        <v>14</v>
      </c>
      <c r="E169" s="153">
        <v>16</v>
      </c>
      <c r="F169" s="34">
        <v>0</v>
      </c>
      <c r="G169" s="44"/>
      <c r="H169" s="34">
        <f t="shared" si="15"/>
        <v>0</v>
      </c>
      <c r="I169" s="35"/>
      <c r="J169" s="4"/>
    </row>
    <row r="170" spans="1:10" ht="30" x14ac:dyDescent="0.25">
      <c r="A170" s="29" t="s">
        <v>189</v>
      </c>
      <c r="B170" s="135" t="s">
        <v>12</v>
      </c>
      <c r="C170" s="144" t="s">
        <v>355</v>
      </c>
      <c r="D170" s="153" t="s">
        <v>10</v>
      </c>
      <c r="E170" s="153">
        <v>1</v>
      </c>
      <c r="F170" s="34">
        <v>0</v>
      </c>
      <c r="G170" s="44"/>
      <c r="H170" s="34">
        <f t="shared" si="15"/>
        <v>0</v>
      </c>
      <c r="I170" s="35"/>
      <c r="J170" s="4"/>
    </row>
    <row r="171" spans="1:10" x14ac:dyDescent="0.25">
      <c r="A171" s="29" t="s">
        <v>190</v>
      </c>
      <c r="B171" s="135" t="s">
        <v>12</v>
      </c>
      <c r="C171" s="144" t="s">
        <v>109</v>
      </c>
      <c r="D171" s="153" t="s">
        <v>17</v>
      </c>
      <c r="E171" s="153">
        <v>10</v>
      </c>
      <c r="F171" s="34">
        <v>0</v>
      </c>
      <c r="G171" s="44"/>
      <c r="H171" s="34">
        <f t="shared" si="15"/>
        <v>0</v>
      </c>
      <c r="I171" s="35"/>
      <c r="J171" s="4"/>
    </row>
    <row r="172" spans="1:10" ht="42.75" x14ac:dyDescent="0.25">
      <c r="A172" s="37" t="s">
        <v>13</v>
      </c>
      <c r="B172" s="136" t="s">
        <v>9</v>
      </c>
      <c r="C172" s="145" t="s">
        <v>48</v>
      </c>
      <c r="D172" s="154" t="s">
        <v>14</v>
      </c>
      <c r="E172" s="154">
        <v>10</v>
      </c>
      <c r="F172" s="42"/>
      <c r="G172" s="44">
        <v>0</v>
      </c>
      <c r="H172" s="42"/>
      <c r="I172" s="44">
        <f>E172*G172</f>
        <v>0</v>
      </c>
      <c r="J172" s="4"/>
    </row>
    <row r="173" spans="1:10" x14ac:dyDescent="0.25">
      <c r="A173" s="29" t="s">
        <v>15</v>
      </c>
      <c r="B173" s="135" t="s">
        <v>12</v>
      </c>
      <c r="C173" s="144" t="s">
        <v>231</v>
      </c>
      <c r="D173" s="153" t="s">
        <v>10</v>
      </c>
      <c r="E173" s="153">
        <v>1</v>
      </c>
      <c r="F173" s="34">
        <v>0</v>
      </c>
      <c r="G173" s="44"/>
      <c r="H173" s="34">
        <f>E173*F173</f>
        <v>0</v>
      </c>
      <c r="I173" s="35"/>
      <c r="J173" s="4"/>
    </row>
    <row r="174" spans="1:10" ht="45" x14ac:dyDescent="0.25">
      <c r="A174" s="29" t="s">
        <v>18</v>
      </c>
      <c r="B174" s="135" t="s">
        <v>12</v>
      </c>
      <c r="C174" s="144" t="s">
        <v>111</v>
      </c>
      <c r="D174" s="153" t="s">
        <v>14</v>
      </c>
      <c r="E174" s="153">
        <v>10</v>
      </c>
      <c r="F174" s="34">
        <v>0</v>
      </c>
      <c r="G174" s="44"/>
      <c r="H174" s="34">
        <f>E174*F174</f>
        <v>0</v>
      </c>
      <c r="I174" s="35"/>
      <c r="J174" s="4"/>
    </row>
    <row r="175" spans="1:10" x14ac:dyDescent="0.25">
      <c r="A175" s="29" t="s">
        <v>192</v>
      </c>
      <c r="B175" s="135" t="s">
        <v>12</v>
      </c>
      <c r="C175" s="144" t="s">
        <v>109</v>
      </c>
      <c r="D175" s="153" t="s">
        <v>17</v>
      </c>
      <c r="E175" s="153">
        <v>6.54</v>
      </c>
      <c r="F175" s="34">
        <v>0</v>
      </c>
      <c r="G175" s="44"/>
      <c r="H175" s="34">
        <f>E175*F175</f>
        <v>0</v>
      </c>
      <c r="I175" s="35"/>
      <c r="J175" s="4"/>
    </row>
    <row r="176" spans="1:10" ht="42.75" x14ac:dyDescent="0.25">
      <c r="A176" s="37" t="s">
        <v>19</v>
      </c>
      <c r="B176" s="136" t="s">
        <v>9</v>
      </c>
      <c r="C176" s="145" t="s">
        <v>105</v>
      </c>
      <c r="D176" s="154" t="s">
        <v>14</v>
      </c>
      <c r="E176" s="154">
        <v>54</v>
      </c>
      <c r="F176" s="42"/>
      <c r="G176" s="44">
        <v>0</v>
      </c>
      <c r="H176" s="42"/>
      <c r="I176" s="44">
        <f>E176*G176</f>
        <v>0</v>
      </c>
      <c r="J176" s="4"/>
    </row>
    <row r="177" spans="1:11" x14ac:dyDescent="0.25">
      <c r="A177" s="29" t="s">
        <v>20</v>
      </c>
      <c r="B177" s="135" t="s">
        <v>12</v>
      </c>
      <c r="C177" s="144" t="s">
        <v>232</v>
      </c>
      <c r="D177" s="153" t="s">
        <v>10</v>
      </c>
      <c r="E177" s="153">
        <v>2</v>
      </c>
      <c r="F177" s="34">
        <v>0</v>
      </c>
      <c r="G177" s="44"/>
      <c r="H177" s="34">
        <f>E177*F177</f>
        <v>0</v>
      </c>
      <c r="I177" s="35"/>
      <c r="J177" s="4"/>
    </row>
    <row r="178" spans="1:11" x14ac:dyDescent="0.25">
      <c r="A178" s="29" t="s">
        <v>156</v>
      </c>
      <c r="B178" s="135" t="s">
        <v>12</v>
      </c>
      <c r="C178" s="144" t="s">
        <v>233</v>
      </c>
      <c r="D178" s="153" t="s">
        <v>10</v>
      </c>
      <c r="E178" s="153">
        <v>2</v>
      </c>
      <c r="F178" s="34">
        <v>0</v>
      </c>
      <c r="G178" s="44"/>
      <c r="H178" s="34">
        <f t="shared" ref="H178:H180" si="16">E178*F178</f>
        <v>0</v>
      </c>
      <c r="I178" s="35"/>
      <c r="J178" s="4"/>
    </row>
    <row r="179" spans="1:11" ht="45" x14ac:dyDescent="0.25">
      <c r="A179" s="29" t="s">
        <v>157</v>
      </c>
      <c r="B179" s="135" t="s">
        <v>12</v>
      </c>
      <c r="C179" s="144" t="s">
        <v>108</v>
      </c>
      <c r="D179" s="153" t="s">
        <v>14</v>
      </c>
      <c r="E179" s="153">
        <v>54</v>
      </c>
      <c r="F179" s="34">
        <v>0</v>
      </c>
      <c r="G179" s="44"/>
      <c r="H179" s="34">
        <f t="shared" si="16"/>
        <v>0</v>
      </c>
      <c r="I179" s="35"/>
      <c r="J179" s="4"/>
    </row>
    <row r="180" spans="1:11" x14ac:dyDescent="0.25">
      <c r="A180" s="29" t="s">
        <v>158</v>
      </c>
      <c r="B180" s="137" t="s">
        <v>12</v>
      </c>
      <c r="C180" s="144" t="s">
        <v>109</v>
      </c>
      <c r="D180" s="153" t="s">
        <v>17</v>
      </c>
      <c r="E180" s="153">
        <v>43.74</v>
      </c>
      <c r="F180" s="34">
        <v>0</v>
      </c>
      <c r="G180" s="35"/>
      <c r="H180" s="34">
        <f t="shared" si="16"/>
        <v>0</v>
      </c>
      <c r="I180" s="35"/>
      <c r="J180" s="4"/>
    </row>
    <row r="181" spans="1:11" ht="29.25" customHeight="1" x14ac:dyDescent="0.25">
      <c r="A181" s="37" t="s">
        <v>161</v>
      </c>
      <c r="B181" s="136" t="s">
        <v>9</v>
      </c>
      <c r="C181" s="145" t="s">
        <v>234</v>
      </c>
      <c r="D181" s="154" t="s">
        <v>14</v>
      </c>
      <c r="E181" s="154">
        <v>80</v>
      </c>
      <c r="F181" s="42"/>
      <c r="G181" s="44">
        <v>0</v>
      </c>
      <c r="H181" s="34"/>
      <c r="I181" s="44">
        <f>E181*G181</f>
        <v>0</v>
      </c>
      <c r="J181" s="4"/>
      <c r="K181" s="3"/>
    </row>
    <row r="182" spans="1:11" ht="45" x14ac:dyDescent="0.25">
      <c r="A182" s="29" t="s">
        <v>21</v>
      </c>
      <c r="B182" s="135" t="s">
        <v>12</v>
      </c>
      <c r="C182" s="144" t="s">
        <v>101</v>
      </c>
      <c r="D182" s="153" t="s">
        <v>14</v>
      </c>
      <c r="E182" s="153">
        <v>80</v>
      </c>
      <c r="F182" s="34">
        <v>0</v>
      </c>
      <c r="G182" s="44"/>
      <c r="H182" s="34">
        <f>E182*F182</f>
        <v>0</v>
      </c>
      <c r="I182" s="44"/>
      <c r="J182" s="4"/>
    </row>
    <row r="183" spans="1:11" x14ac:dyDescent="0.25">
      <c r="A183" s="29" t="s">
        <v>22</v>
      </c>
      <c r="B183" s="135" t="s">
        <v>12</v>
      </c>
      <c r="C183" s="144" t="s">
        <v>109</v>
      </c>
      <c r="D183" s="153" t="s">
        <v>17</v>
      </c>
      <c r="E183" s="153">
        <v>86</v>
      </c>
      <c r="F183" s="34">
        <v>0</v>
      </c>
      <c r="G183" s="44"/>
      <c r="H183" s="34">
        <f>E183*F183</f>
        <v>0</v>
      </c>
      <c r="I183" s="44"/>
      <c r="J183" s="4"/>
    </row>
    <row r="184" spans="1:11" ht="47.25" customHeight="1" x14ac:dyDescent="0.25">
      <c r="A184" s="41">
        <v>5</v>
      </c>
      <c r="B184" s="138" t="s">
        <v>9</v>
      </c>
      <c r="C184" s="145" t="s">
        <v>27</v>
      </c>
      <c r="D184" s="154" t="s">
        <v>10</v>
      </c>
      <c r="E184" s="154">
        <v>4</v>
      </c>
      <c r="F184" s="34"/>
      <c r="G184" s="44">
        <v>0</v>
      </c>
      <c r="H184" s="34"/>
      <c r="I184" s="44">
        <f>E184*G184</f>
        <v>0</v>
      </c>
      <c r="J184" s="4"/>
    </row>
    <row r="185" spans="1:11" x14ac:dyDescent="0.25">
      <c r="A185" s="29" t="s">
        <v>25</v>
      </c>
      <c r="B185" s="137" t="s">
        <v>12</v>
      </c>
      <c r="C185" s="144" t="s">
        <v>235</v>
      </c>
      <c r="D185" s="153" t="s">
        <v>10</v>
      </c>
      <c r="E185" s="153">
        <v>8</v>
      </c>
      <c r="F185" s="34">
        <v>0</v>
      </c>
      <c r="G185" s="35"/>
      <c r="H185" s="34">
        <f>E185*F185</f>
        <v>0</v>
      </c>
      <c r="I185" s="35"/>
      <c r="J185" s="4"/>
    </row>
    <row r="186" spans="1:11" s="84" customFormat="1" ht="14.25" customHeight="1" x14ac:dyDescent="0.25">
      <c r="A186" s="29" t="s">
        <v>162</v>
      </c>
      <c r="B186" s="135" t="s">
        <v>12</v>
      </c>
      <c r="C186" s="144" t="s">
        <v>236</v>
      </c>
      <c r="D186" s="153" t="s">
        <v>10</v>
      </c>
      <c r="E186" s="153">
        <v>4</v>
      </c>
      <c r="F186" s="34">
        <v>0</v>
      </c>
      <c r="G186" s="44"/>
      <c r="H186" s="34">
        <f>E186*F186</f>
        <v>0</v>
      </c>
      <c r="I186" s="35"/>
    </row>
    <row r="187" spans="1:11" ht="28.5" x14ac:dyDescent="0.25">
      <c r="A187" s="41">
        <v>6</v>
      </c>
      <c r="B187" s="138" t="s">
        <v>9</v>
      </c>
      <c r="C187" s="145" t="s">
        <v>77</v>
      </c>
      <c r="D187" s="154" t="s">
        <v>14</v>
      </c>
      <c r="E187" s="154">
        <v>80</v>
      </c>
      <c r="F187" s="34"/>
      <c r="G187" s="44">
        <v>0</v>
      </c>
      <c r="H187" s="34"/>
      <c r="I187" s="44">
        <f>E187*G187</f>
        <v>0</v>
      </c>
      <c r="J187" s="4"/>
    </row>
    <row r="188" spans="1:11" ht="28.5" x14ac:dyDescent="0.25">
      <c r="A188" s="132">
        <v>7</v>
      </c>
      <c r="B188" s="139" t="s">
        <v>9</v>
      </c>
      <c r="C188" s="146" t="s">
        <v>78</v>
      </c>
      <c r="D188" s="155" t="s">
        <v>14</v>
      </c>
      <c r="E188" s="155">
        <v>80</v>
      </c>
      <c r="F188" s="62"/>
      <c r="G188" s="87">
        <v>0</v>
      </c>
      <c r="H188" s="62"/>
      <c r="I188" s="130">
        <f>E188*G188</f>
        <v>0</v>
      </c>
      <c r="J188" s="4"/>
    </row>
    <row r="189" spans="1:11" ht="28.5" x14ac:dyDescent="0.25">
      <c r="A189" s="41">
        <v>8</v>
      </c>
      <c r="B189" s="139" t="s">
        <v>9</v>
      </c>
      <c r="C189" s="145" t="s">
        <v>62</v>
      </c>
      <c r="D189" s="154" t="s">
        <v>134</v>
      </c>
      <c r="E189" s="154">
        <v>32.47</v>
      </c>
      <c r="F189" s="34"/>
      <c r="G189" s="43">
        <v>0</v>
      </c>
      <c r="H189" s="34"/>
      <c r="I189" s="130">
        <f>E189*G189</f>
        <v>0</v>
      </c>
      <c r="J189" s="4"/>
    </row>
    <row r="190" spans="1:11" x14ac:dyDescent="0.25">
      <c r="A190" s="41"/>
      <c r="B190" s="137" t="s">
        <v>12</v>
      </c>
      <c r="C190" s="150" t="s">
        <v>64</v>
      </c>
      <c r="D190" s="153" t="s">
        <v>17</v>
      </c>
      <c r="E190" s="153">
        <v>3.9</v>
      </c>
      <c r="F190" s="34">
        <v>0</v>
      </c>
      <c r="G190" s="43"/>
      <c r="H190" s="34">
        <f>E190*F190</f>
        <v>0</v>
      </c>
      <c r="I190" s="44"/>
      <c r="J190" s="4"/>
    </row>
    <row r="191" spans="1:11" x14ac:dyDescent="0.25">
      <c r="A191" s="41"/>
      <c r="B191" s="137" t="s">
        <v>12</v>
      </c>
      <c r="C191" s="150" t="s">
        <v>65</v>
      </c>
      <c r="D191" s="153" t="s">
        <v>17</v>
      </c>
      <c r="E191" s="153">
        <v>0.65</v>
      </c>
      <c r="F191" s="34">
        <v>0</v>
      </c>
      <c r="G191" s="43"/>
      <c r="H191" s="34">
        <f>E191*F191</f>
        <v>0</v>
      </c>
      <c r="I191" s="44"/>
      <c r="J191" s="4"/>
    </row>
    <row r="192" spans="1:11" ht="28.5" x14ac:dyDescent="0.25">
      <c r="A192" s="41">
        <v>9</v>
      </c>
      <c r="B192" s="138" t="s">
        <v>9</v>
      </c>
      <c r="C192" s="151" t="s">
        <v>67</v>
      </c>
      <c r="D192" s="154" t="s">
        <v>134</v>
      </c>
      <c r="E192" s="154">
        <f>E189*2</f>
        <v>64.94</v>
      </c>
      <c r="F192" s="34"/>
      <c r="G192" s="43">
        <v>0</v>
      </c>
      <c r="H192" s="34"/>
      <c r="I192" s="44">
        <f>E192*G192</f>
        <v>0</v>
      </c>
      <c r="J192" s="4"/>
    </row>
    <row r="193" spans="1:10" x14ac:dyDescent="0.25">
      <c r="A193" s="41"/>
      <c r="B193" s="137" t="s">
        <v>12</v>
      </c>
      <c r="C193" s="144" t="s">
        <v>68</v>
      </c>
      <c r="D193" s="153" t="s">
        <v>17</v>
      </c>
      <c r="E193" s="153">
        <v>0.91</v>
      </c>
      <c r="F193" s="34">
        <v>0</v>
      </c>
      <c r="G193" s="43"/>
      <c r="H193" s="34">
        <f>E193*F193</f>
        <v>0</v>
      </c>
      <c r="I193" s="44"/>
      <c r="J193" s="4"/>
    </row>
    <row r="194" spans="1:10" x14ac:dyDescent="0.25">
      <c r="A194" s="41"/>
      <c r="B194" s="137" t="s">
        <v>12</v>
      </c>
      <c r="C194" s="144" t="s">
        <v>69</v>
      </c>
      <c r="D194" s="153" t="s">
        <v>17</v>
      </c>
      <c r="E194" s="153">
        <v>12.34</v>
      </c>
      <c r="F194" s="34">
        <v>0</v>
      </c>
      <c r="G194" s="43"/>
      <c r="H194" s="34">
        <f>E194*F194</f>
        <v>0</v>
      </c>
      <c r="I194" s="44"/>
      <c r="J194" s="4"/>
    </row>
    <row r="195" spans="1:10" ht="28.5" x14ac:dyDescent="0.25">
      <c r="A195" s="41">
        <v>10</v>
      </c>
      <c r="B195" s="138" t="s">
        <v>9</v>
      </c>
      <c r="C195" s="145" t="s">
        <v>135</v>
      </c>
      <c r="D195" s="154" t="s">
        <v>136</v>
      </c>
      <c r="E195" s="154">
        <v>2.0680000000000001</v>
      </c>
      <c r="F195" s="34"/>
      <c r="G195" s="43">
        <v>0</v>
      </c>
      <c r="H195" s="34"/>
      <c r="I195" s="44">
        <f>E195*G195</f>
        <v>0</v>
      </c>
      <c r="J195" s="4"/>
    </row>
    <row r="196" spans="1:10" ht="30" x14ac:dyDescent="0.25">
      <c r="A196" s="29" t="s">
        <v>45</v>
      </c>
      <c r="B196" s="137" t="s">
        <v>12</v>
      </c>
      <c r="C196" s="144" t="s">
        <v>137</v>
      </c>
      <c r="D196" s="153" t="s">
        <v>14</v>
      </c>
      <c r="E196" s="153">
        <v>16</v>
      </c>
      <c r="F196" s="34">
        <v>0</v>
      </c>
      <c r="G196" s="159"/>
      <c r="H196" s="34">
        <f>E196*F196</f>
        <v>0</v>
      </c>
      <c r="I196" s="35"/>
      <c r="J196" s="4"/>
    </row>
    <row r="197" spans="1:10" ht="30" x14ac:dyDescent="0.25">
      <c r="A197" s="29" t="s">
        <v>46</v>
      </c>
      <c r="B197" s="137" t="s">
        <v>12</v>
      </c>
      <c r="C197" s="144" t="s">
        <v>138</v>
      </c>
      <c r="D197" s="153" t="s">
        <v>14</v>
      </c>
      <c r="E197" s="153">
        <v>10</v>
      </c>
      <c r="F197" s="34">
        <v>0</v>
      </c>
      <c r="G197" s="159"/>
      <c r="H197" s="34">
        <f t="shared" ref="H197:H199" si="17">E197*F197</f>
        <v>0</v>
      </c>
      <c r="I197" s="35"/>
      <c r="J197" s="4"/>
    </row>
    <row r="198" spans="1:10" ht="26.25" customHeight="1" x14ac:dyDescent="0.25">
      <c r="A198" s="29" t="s">
        <v>47</v>
      </c>
      <c r="B198" s="137" t="s">
        <v>12</v>
      </c>
      <c r="C198" s="144" t="s">
        <v>139</v>
      </c>
      <c r="D198" s="153" t="s">
        <v>14</v>
      </c>
      <c r="E198" s="153">
        <v>54</v>
      </c>
      <c r="F198" s="34">
        <v>0</v>
      </c>
      <c r="G198" s="159"/>
      <c r="H198" s="34">
        <f t="shared" si="17"/>
        <v>0</v>
      </c>
      <c r="I198" s="35"/>
      <c r="J198" s="4"/>
    </row>
    <row r="199" spans="1:10" ht="30" x14ac:dyDescent="0.25">
      <c r="A199" s="29" t="s">
        <v>238</v>
      </c>
      <c r="B199" s="137" t="s">
        <v>12</v>
      </c>
      <c r="C199" s="144" t="s">
        <v>140</v>
      </c>
      <c r="D199" s="153" t="s">
        <v>14</v>
      </c>
      <c r="E199" s="153">
        <v>80</v>
      </c>
      <c r="F199" s="34">
        <v>0</v>
      </c>
      <c r="G199" s="159"/>
      <c r="H199" s="34">
        <f t="shared" si="17"/>
        <v>0</v>
      </c>
      <c r="I199" s="35"/>
      <c r="J199" s="4"/>
    </row>
    <row r="200" spans="1:10" ht="25.5" x14ac:dyDescent="0.25">
      <c r="A200" s="73">
        <v>11</v>
      </c>
      <c r="B200" s="140" t="s">
        <v>9</v>
      </c>
      <c r="C200" s="147" t="s">
        <v>239</v>
      </c>
      <c r="D200" s="156" t="s">
        <v>10</v>
      </c>
      <c r="E200" s="156">
        <v>6</v>
      </c>
      <c r="F200" s="77"/>
      <c r="G200" s="78">
        <v>0</v>
      </c>
      <c r="H200" s="77"/>
      <c r="I200" s="78">
        <f>E200*G200</f>
        <v>0</v>
      </c>
      <c r="J200" s="4"/>
    </row>
    <row r="201" spans="1:10" x14ac:dyDescent="0.25">
      <c r="A201" s="111" t="s">
        <v>49</v>
      </c>
      <c r="B201" s="141" t="s">
        <v>12</v>
      </c>
      <c r="C201" s="148" t="s">
        <v>240</v>
      </c>
      <c r="D201" s="157" t="s">
        <v>10</v>
      </c>
      <c r="E201" s="157">
        <v>3</v>
      </c>
      <c r="F201" s="77">
        <v>0</v>
      </c>
      <c r="G201" s="114"/>
      <c r="H201" s="77">
        <f>E201*F201</f>
        <v>0</v>
      </c>
      <c r="I201" s="114"/>
      <c r="J201" s="4"/>
    </row>
    <row r="202" spans="1:10" x14ac:dyDescent="0.25">
      <c r="A202" s="111" t="s">
        <v>50</v>
      </c>
      <c r="B202" s="141" t="s">
        <v>12</v>
      </c>
      <c r="C202" s="148" t="s">
        <v>241</v>
      </c>
      <c r="D202" s="157" t="s">
        <v>10</v>
      </c>
      <c r="E202" s="157">
        <v>1</v>
      </c>
      <c r="F202" s="77">
        <v>0</v>
      </c>
      <c r="G202" s="114"/>
      <c r="H202" s="77">
        <f t="shared" ref="H202:H204" si="18">E202*F202</f>
        <v>0</v>
      </c>
      <c r="I202" s="114"/>
      <c r="J202" s="4"/>
    </row>
    <row r="203" spans="1:10" x14ac:dyDescent="0.25">
      <c r="A203" s="111" t="s">
        <v>51</v>
      </c>
      <c r="B203" s="141" t="s">
        <v>12</v>
      </c>
      <c r="C203" s="148" t="s">
        <v>242</v>
      </c>
      <c r="D203" s="157" t="s">
        <v>10</v>
      </c>
      <c r="E203" s="157">
        <v>1</v>
      </c>
      <c r="F203" s="77">
        <v>0</v>
      </c>
      <c r="G203" s="114"/>
      <c r="H203" s="77">
        <f t="shared" si="18"/>
        <v>0</v>
      </c>
      <c r="I203" s="114"/>
      <c r="J203" s="4"/>
    </row>
    <row r="204" spans="1:10" ht="15.75" thickBot="1" x14ac:dyDescent="0.3">
      <c r="A204" s="142" t="s">
        <v>237</v>
      </c>
      <c r="B204" s="149" t="s">
        <v>12</v>
      </c>
      <c r="C204" s="152" t="s">
        <v>243</v>
      </c>
      <c r="D204" s="158" t="s">
        <v>10</v>
      </c>
      <c r="E204" s="158">
        <v>1</v>
      </c>
      <c r="F204" s="133">
        <v>0</v>
      </c>
      <c r="G204" s="160"/>
      <c r="H204" s="133">
        <f t="shared" si="18"/>
        <v>0</v>
      </c>
      <c r="I204" s="160"/>
      <c r="J204" s="4"/>
    </row>
    <row r="205" spans="1:10" x14ac:dyDescent="0.25">
      <c r="A205" s="97"/>
      <c r="B205" s="98"/>
      <c r="C205" s="24" t="s">
        <v>244</v>
      </c>
      <c r="D205" s="99"/>
      <c r="E205" s="100"/>
      <c r="F205" s="90"/>
      <c r="G205" s="27"/>
      <c r="H205" s="101">
        <f>SUM(H165:H204)</f>
        <v>0</v>
      </c>
      <c r="I205" s="27">
        <f>SUM(I164:I204)</f>
        <v>0</v>
      </c>
      <c r="J205" s="4"/>
    </row>
    <row r="206" spans="1:10" s="84" customFormat="1" ht="16.5" thickBot="1" x14ac:dyDescent="0.3">
      <c r="A206" s="92"/>
      <c r="B206" s="92"/>
      <c r="C206" s="223" t="s">
        <v>97</v>
      </c>
      <c r="D206" s="224"/>
      <c r="E206" s="225"/>
      <c r="F206" s="226"/>
      <c r="G206" s="96"/>
      <c r="H206" s="227"/>
      <c r="I206" s="228">
        <f>H205+I205</f>
        <v>0</v>
      </c>
    </row>
    <row r="207" spans="1:10" ht="16.5" thickBot="1" x14ac:dyDescent="0.3">
      <c r="A207" s="229"/>
      <c r="B207" s="229"/>
      <c r="C207" s="230" t="s">
        <v>245</v>
      </c>
      <c r="D207" s="231"/>
      <c r="E207" s="232"/>
      <c r="F207" s="233"/>
      <c r="G207" s="234"/>
      <c r="H207" s="235">
        <f>H22+H94+H161+H205</f>
        <v>0</v>
      </c>
      <c r="I207" s="234">
        <f>I22+I94+I161+I205</f>
        <v>0</v>
      </c>
      <c r="J207" s="4"/>
    </row>
    <row r="208" spans="1:10" ht="15.75" x14ac:dyDescent="0.25">
      <c r="A208" s="236"/>
      <c r="B208" s="236"/>
      <c r="C208" s="237" t="s">
        <v>246</v>
      </c>
      <c r="D208" s="238"/>
      <c r="E208" s="239"/>
      <c r="F208" s="240"/>
      <c r="G208" s="241"/>
      <c r="H208" s="242"/>
      <c r="I208" s="241">
        <f>I23+I95+I162+I206</f>
        <v>0</v>
      </c>
      <c r="J208" s="4"/>
    </row>
    <row r="209" spans="1:10" ht="15.75" thickBot="1" x14ac:dyDescent="0.3">
      <c r="A209" s="93"/>
      <c r="B209" s="102"/>
      <c r="C209" s="85" t="s">
        <v>79</v>
      </c>
      <c r="D209" s="103"/>
      <c r="E209" s="93"/>
      <c r="F209" s="104"/>
      <c r="G209" s="105"/>
      <c r="H209" s="106"/>
      <c r="I209" s="89">
        <f>I207/1.2*20%</f>
        <v>0</v>
      </c>
      <c r="J209" s="4"/>
    </row>
    <row r="210" spans="1:10" x14ac:dyDescent="0.25">
      <c r="I210" s="107"/>
      <c r="J210" s="4"/>
    </row>
    <row r="211" spans="1:10" ht="13.5" customHeight="1" x14ac:dyDescent="0.25">
      <c r="I211" s="108"/>
      <c r="J211" s="4"/>
    </row>
    <row r="212" spans="1:10" x14ac:dyDescent="0.25">
      <c r="J212" s="4"/>
    </row>
    <row r="213" spans="1:10" x14ac:dyDescent="0.25">
      <c r="J213" s="4"/>
    </row>
    <row r="214" spans="1:10" x14ac:dyDescent="0.25">
      <c r="J214" s="4"/>
    </row>
    <row r="215" spans="1:10" x14ac:dyDescent="0.25">
      <c r="J215" s="4"/>
    </row>
    <row r="216" spans="1:10" x14ac:dyDescent="0.25">
      <c r="J216" s="4"/>
    </row>
    <row r="217" spans="1:10" x14ac:dyDescent="0.25">
      <c r="J217" s="4"/>
    </row>
    <row r="218" spans="1:10" x14ac:dyDescent="0.25">
      <c r="J218" s="4"/>
    </row>
    <row r="219" spans="1:10" x14ac:dyDescent="0.25">
      <c r="J219" s="4"/>
    </row>
    <row r="220" spans="1:10" x14ac:dyDescent="0.25">
      <c r="J220" s="4"/>
    </row>
    <row r="221" spans="1:10" x14ac:dyDescent="0.25">
      <c r="J221" s="4"/>
    </row>
    <row r="222" spans="1:10" x14ac:dyDescent="0.25">
      <c r="J222" s="4"/>
    </row>
    <row r="223" spans="1:10" x14ac:dyDescent="0.25">
      <c r="J223" s="4"/>
    </row>
    <row r="224" spans="1:10" x14ac:dyDescent="0.25">
      <c r="J224" s="4"/>
    </row>
    <row r="225" spans="10:10" x14ac:dyDescent="0.25">
      <c r="J225" s="4"/>
    </row>
    <row r="226" spans="10:10" x14ac:dyDescent="0.25">
      <c r="J226" s="4"/>
    </row>
    <row r="227" spans="10:10" x14ac:dyDescent="0.25">
      <c r="J227" s="4"/>
    </row>
    <row r="228" spans="10:10" x14ac:dyDescent="0.25">
      <c r="J228" s="4"/>
    </row>
    <row r="229" spans="10:10" x14ac:dyDescent="0.25">
      <c r="J229" s="4"/>
    </row>
    <row r="230" spans="10:10" x14ac:dyDescent="0.25">
      <c r="J230" s="4"/>
    </row>
    <row r="231" spans="10:10" x14ac:dyDescent="0.25">
      <c r="J231" s="4"/>
    </row>
    <row r="232" spans="10:10" x14ac:dyDescent="0.25">
      <c r="J232" s="4"/>
    </row>
    <row r="233" spans="10:10" x14ac:dyDescent="0.25">
      <c r="J233" s="4"/>
    </row>
    <row r="234" spans="10:10" x14ac:dyDescent="0.25">
      <c r="J234" s="4"/>
    </row>
    <row r="235" spans="10:10" x14ac:dyDescent="0.25">
      <c r="J235" s="4"/>
    </row>
    <row r="236" spans="10:10" x14ac:dyDescent="0.25">
      <c r="J236" s="4"/>
    </row>
    <row r="237" spans="10:10" x14ac:dyDescent="0.25">
      <c r="J237" s="4"/>
    </row>
    <row r="238" spans="10:10" x14ac:dyDescent="0.25">
      <c r="J238" s="4"/>
    </row>
    <row r="239" spans="10:10" x14ac:dyDescent="0.25">
      <c r="J239" s="4"/>
    </row>
    <row r="240" spans="10:10" x14ac:dyDescent="0.25">
      <c r="J240" s="4"/>
    </row>
    <row r="241" spans="10:10" x14ac:dyDescent="0.25">
      <c r="J241" s="4"/>
    </row>
    <row r="242" spans="10:10" x14ac:dyDescent="0.25">
      <c r="J242" s="4"/>
    </row>
    <row r="243" spans="10:10" x14ac:dyDescent="0.25">
      <c r="J243" s="4"/>
    </row>
    <row r="244" spans="10:10" x14ac:dyDescent="0.25">
      <c r="J244" s="4"/>
    </row>
    <row r="245" spans="10:10" x14ac:dyDescent="0.25">
      <c r="J245" s="4"/>
    </row>
    <row r="246" spans="10:10" x14ac:dyDescent="0.25">
      <c r="J246" s="4"/>
    </row>
    <row r="247" spans="10:10" x14ac:dyDescent="0.25">
      <c r="J247" s="4"/>
    </row>
    <row r="248" spans="10:10" x14ac:dyDescent="0.25">
      <c r="J248" s="4"/>
    </row>
    <row r="249" spans="10:10" x14ac:dyDescent="0.25">
      <c r="J249" s="4"/>
    </row>
    <row r="250" spans="10:10" x14ac:dyDescent="0.25">
      <c r="J250" s="4"/>
    </row>
    <row r="251" spans="10:10" x14ac:dyDescent="0.25">
      <c r="J251" s="4"/>
    </row>
    <row r="252" spans="10:10" x14ac:dyDescent="0.25">
      <c r="J252" s="4"/>
    </row>
    <row r="253" spans="10:10" x14ac:dyDescent="0.25">
      <c r="J253" s="4"/>
    </row>
    <row r="254" spans="10:10" x14ac:dyDescent="0.25">
      <c r="J254" s="4"/>
    </row>
    <row r="255" spans="10:10" x14ac:dyDescent="0.25">
      <c r="J255" s="4"/>
    </row>
    <row r="256" spans="10:10" x14ac:dyDescent="0.25">
      <c r="J256" s="4"/>
    </row>
    <row r="257" spans="10:10" x14ac:dyDescent="0.25">
      <c r="J257" s="4"/>
    </row>
    <row r="258" spans="10:10" x14ac:dyDescent="0.25">
      <c r="J258" s="4"/>
    </row>
    <row r="259" spans="10:10" x14ac:dyDescent="0.25">
      <c r="J259" s="4"/>
    </row>
    <row r="260" spans="10:10" x14ac:dyDescent="0.25">
      <c r="J260" s="4"/>
    </row>
    <row r="261" spans="10:10" x14ac:dyDescent="0.25">
      <c r="J261" s="4"/>
    </row>
    <row r="262" spans="10:10" x14ac:dyDescent="0.25">
      <c r="J262" s="4"/>
    </row>
    <row r="263" spans="10:10" x14ac:dyDescent="0.25">
      <c r="J263" s="4"/>
    </row>
    <row r="264" spans="10:10" x14ac:dyDescent="0.25">
      <c r="J264" s="4"/>
    </row>
    <row r="265" spans="10:10" x14ac:dyDescent="0.25">
      <c r="J265" s="4"/>
    </row>
    <row r="266" spans="10:10" x14ac:dyDescent="0.25">
      <c r="J266" s="4"/>
    </row>
    <row r="267" spans="10:10" x14ac:dyDescent="0.25">
      <c r="J267" s="4"/>
    </row>
    <row r="268" spans="10:10" x14ac:dyDescent="0.25">
      <c r="J268" s="4"/>
    </row>
    <row r="269" spans="10:10" x14ac:dyDescent="0.25">
      <c r="J269" s="4"/>
    </row>
    <row r="270" spans="10:10" x14ac:dyDescent="0.25">
      <c r="J270" s="4"/>
    </row>
    <row r="271" spans="10:10" x14ac:dyDescent="0.25">
      <c r="J271" s="4"/>
    </row>
    <row r="272" spans="10:10" x14ac:dyDescent="0.25">
      <c r="J272" s="4"/>
    </row>
    <row r="273" spans="10:10" x14ac:dyDescent="0.25">
      <c r="J273" s="4"/>
    </row>
    <row r="274" spans="10:10" x14ac:dyDescent="0.25">
      <c r="J274" s="4"/>
    </row>
    <row r="275" spans="10:10" x14ac:dyDescent="0.25">
      <c r="J275" s="4"/>
    </row>
    <row r="276" spans="10:10" x14ac:dyDescent="0.25">
      <c r="J276" s="4"/>
    </row>
    <row r="277" spans="10:10" x14ac:dyDescent="0.25">
      <c r="J277" s="4"/>
    </row>
    <row r="278" spans="10:10" x14ac:dyDescent="0.25">
      <c r="J278" s="4"/>
    </row>
    <row r="279" spans="10:10" x14ac:dyDescent="0.25">
      <c r="J279" s="4"/>
    </row>
    <row r="280" spans="10:10" x14ac:dyDescent="0.25">
      <c r="J280" s="4"/>
    </row>
    <row r="281" spans="10:10" x14ac:dyDescent="0.25">
      <c r="J281" s="4"/>
    </row>
    <row r="282" spans="10:10" x14ac:dyDescent="0.25">
      <c r="J282" s="4"/>
    </row>
    <row r="283" spans="10:10" x14ac:dyDescent="0.25">
      <c r="J283" s="4"/>
    </row>
    <row r="284" spans="10:10" x14ac:dyDescent="0.25">
      <c r="J284" s="4"/>
    </row>
    <row r="285" spans="10:10" x14ac:dyDescent="0.25">
      <c r="J285" s="4"/>
    </row>
    <row r="286" spans="10:10" x14ac:dyDescent="0.25">
      <c r="J286" s="4"/>
    </row>
    <row r="287" spans="10:10" x14ac:dyDescent="0.25">
      <c r="J287" s="4"/>
    </row>
    <row r="288" spans="10:10" x14ac:dyDescent="0.25">
      <c r="J288" s="4"/>
    </row>
    <row r="289" spans="10:10" x14ac:dyDescent="0.25">
      <c r="J289" s="4"/>
    </row>
    <row r="290" spans="10:10" x14ac:dyDescent="0.25">
      <c r="J290" s="4"/>
    </row>
    <row r="291" spans="10:10" x14ac:dyDescent="0.25">
      <c r="J291" s="4"/>
    </row>
    <row r="292" spans="10:10" x14ac:dyDescent="0.25">
      <c r="J292" s="4"/>
    </row>
    <row r="293" spans="10:10" x14ac:dyDescent="0.25">
      <c r="J293" s="4"/>
    </row>
    <row r="294" spans="10:10" x14ac:dyDescent="0.25">
      <c r="J294" s="4"/>
    </row>
    <row r="295" spans="10:10" x14ac:dyDescent="0.25">
      <c r="J295" s="4"/>
    </row>
    <row r="296" spans="10:10" x14ac:dyDescent="0.25">
      <c r="J296" s="4"/>
    </row>
  </sheetData>
  <mergeCells count="14">
    <mergeCell ref="F1:I1"/>
    <mergeCell ref="F2:I2"/>
    <mergeCell ref="F3:I3"/>
    <mergeCell ref="A5:I5"/>
    <mergeCell ref="A6:I6"/>
    <mergeCell ref="H11:I11"/>
    <mergeCell ref="A2:B2"/>
    <mergeCell ref="A11:A12"/>
    <mergeCell ref="B11:B12"/>
    <mergeCell ref="C11:C12"/>
    <mergeCell ref="D11:D12"/>
    <mergeCell ref="E11:E12"/>
    <mergeCell ref="F11:G11"/>
    <mergeCell ref="A8:I8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139A6-84A8-4FD6-9930-389BFCBC2316}">
  <sheetPr>
    <tabColor rgb="FFFF0000"/>
  </sheetPr>
  <dimension ref="A1:J63"/>
  <sheetViews>
    <sheetView workbookViewId="0">
      <selection activeCell="C26" sqref="C26"/>
    </sheetView>
  </sheetViews>
  <sheetFormatPr defaultRowHeight="15" x14ac:dyDescent="0.25"/>
  <cols>
    <col min="1" max="1" width="6" style="162" customWidth="1"/>
    <col min="2" max="2" width="22.85546875" style="161" customWidth="1"/>
    <col min="3" max="3" width="11.42578125" style="162" customWidth="1"/>
    <col min="4" max="4" width="9.140625" style="162"/>
    <col min="5" max="6" width="9.140625" style="163"/>
    <col min="7" max="7" width="13.28515625" style="163" customWidth="1"/>
    <col min="8" max="8" width="12.28515625" style="164" customWidth="1"/>
    <col min="9" max="9" width="12.42578125" style="164" customWidth="1"/>
    <col min="10" max="10" width="15" style="165" customWidth="1"/>
    <col min="11" max="16384" width="9.140625" style="165"/>
  </cols>
  <sheetData>
    <row r="1" spans="1:10" x14ac:dyDescent="0.25">
      <c r="A1" s="254" t="s">
        <v>345</v>
      </c>
      <c r="B1" s="254"/>
      <c r="C1" s="254"/>
      <c r="D1" s="254"/>
      <c r="E1" s="254"/>
      <c r="F1" s="254"/>
      <c r="G1" s="254"/>
    </row>
    <row r="2" spans="1:10" x14ac:dyDescent="0.25">
      <c r="A2" s="254" t="s">
        <v>247</v>
      </c>
      <c r="B2" s="254"/>
      <c r="C2" s="254"/>
      <c r="D2" s="254"/>
      <c r="E2" s="254"/>
    </row>
    <row r="3" spans="1:10" ht="15.75" thickBot="1" x14ac:dyDescent="0.3">
      <c r="I3" s="164" t="s">
        <v>359</v>
      </c>
    </row>
    <row r="4" spans="1:10" ht="43.5" thickBot="1" x14ac:dyDescent="0.3">
      <c r="A4" s="178"/>
      <c r="B4" s="179" t="s">
        <v>248</v>
      </c>
      <c r="C4" s="179" t="s">
        <v>249</v>
      </c>
      <c r="D4" s="180" t="s">
        <v>250</v>
      </c>
      <c r="E4" s="181" t="s">
        <v>251</v>
      </c>
      <c r="F4" s="182" t="s">
        <v>252</v>
      </c>
      <c r="G4" s="181" t="s">
        <v>253</v>
      </c>
      <c r="H4" s="181" t="s">
        <v>254</v>
      </c>
      <c r="I4" s="181" t="s">
        <v>255</v>
      </c>
      <c r="J4" s="183" t="s">
        <v>344</v>
      </c>
    </row>
    <row r="5" spans="1:10" x14ac:dyDescent="0.25">
      <c r="A5" s="173">
        <v>1</v>
      </c>
      <c r="B5" s="174" t="s">
        <v>256</v>
      </c>
      <c r="C5" s="173" t="s">
        <v>257</v>
      </c>
      <c r="D5" s="173" t="s">
        <v>10</v>
      </c>
      <c r="E5" s="175">
        <v>2</v>
      </c>
      <c r="F5" s="175">
        <v>330</v>
      </c>
      <c r="G5" s="175">
        <f>E5*F5</f>
        <v>660</v>
      </c>
      <c r="H5" s="176">
        <v>0</v>
      </c>
      <c r="I5" s="176">
        <f>E5*H5</f>
        <v>0</v>
      </c>
      <c r="J5" s="177">
        <f>C5*E5</f>
        <v>0.8</v>
      </c>
    </row>
    <row r="6" spans="1:10" x14ac:dyDescent="0.25">
      <c r="A6" s="166" t="s">
        <v>13</v>
      </c>
      <c r="B6" s="168" t="s">
        <v>258</v>
      </c>
      <c r="C6" s="166" t="s">
        <v>259</v>
      </c>
      <c r="D6" s="166"/>
      <c r="E6" s="169">
        <v>3</v>
      </c>
      <c r="F6" s="169">
        <v>577</v>
      </c>
      <c r="G6" s="169">
        <f t="shared" ref="G6:G8" si="0">E6*F6</f>
        <v>1731</v>
      </c>
      <c r="H6" s="170">
        <v>0</v>
      </c>
      <c r="I6" s="170">
        <f t="shared" ref="I6:I8" si="1">E6*H6</f>
        <v>0</v>
      </c>
      <c r="J6" s="171">
        <f t="shared" ref="J6:J8" si="2">C6*E6</f>
        <v>2.0999999999999996</v>
      </c>
    </row>
    <row r="7" spans="1:10" x14ac:dyDescent="0.25">
      <c r="A7" s="166">
        <v>2</v>
      </c>
      <c r="B7" s="168" t="s">
        <v>260</v>
      </c>
      <c r="C7" s="166" t="s">
        <v>261</v>
      </c>
      <c r="D7" s="166"/>
      <c r="E7" s="169">
        <v>1</v>
      </c>
      <c r="F7" s="169">
        <v>742</v>
      </c>
      <c r="G7" s="169">
        <f t="shared" si="0"/>
        <v>742</v>
      </c>
      <c r="H7" s="170">
        <v>0</v>
      </c>
      <c r="I7" s="170">
        <f t="shared" si="1"/>
        <v>0</v>
      </c>
      <c r="J7" s="171">
        <f t="shared" si="2"/>
        <v>0.9</v>
      </c>
    </row>
    <row r="8" spans="1:10" x14ac:dyDescent="0.25">
      <c r="A8" s="166" t="s">
        <v>19</v>
      </c>
      <c r="B8" s="168" t="s">
        <v>262</v>
      </c>
      <c r="C8" s="166" t="s">
        <v>263</v>
      </c>
      <c r="D8" s="166"/>
      <c r="E8" s="169">
        <v>1</v>
      </c>
      <c r="F8" s="169">
        <v>990</v>
      </c>
      <c r="G8" s="169">
        <f t="shared" si="0"/>
        <v>990</v>
      </c>
      <c r="H8" s="170">
        <v>0</v>
      </c>
      <c r="I8" s="170">
        <f t="shared" si="1"/>
        <v>0</v>
      </c>
      <c r="J8" s="171">
        <f t="shared" si="2"/>
        <v>1.2</v>
      </c>
    </row>
    <row r="9" spans="1:10" ht="28.5" x14ac:dyDescent="0.25">
      <c r="A9" s="166"/>
      <c r="B9" s="167" t="s">
        <v>264</v>
      </c>
      <c r="C9" s="167"/>
      <c r="D9" s="166"/>
      <c r="E9" s="169"/>
      <c r="F9" s="169"/>
      <c r="G9" s="169"/>
      <c r="H9" s="170"/>
      <c r="I9" s="170"/>
      <c r="J9" s="171"/>
    </row>
    <row r="10" spans="1:10" x14ac:dyDescent="0.25">
      <c r="A10" s="166" t="s">
        <v>161</v>
      </c>
      <c r="B10" s="168" t="s">
        <v>265</v>
      </c>
      <c r="C10" s="166" t="s">
        <v>266</v>
      </c>
      <c r="D10" s="166" t="s">
        <v>10</v>
      </c>
      <c r="E10" s="169">
        <v>1</v>
      </c>
      <c r="F10" s="169">
        <v>649</v>
      </c>
      <c r="G10" s="169">
        <f>E10*F10</f>
        <v>649</v>
      </c>
      <c r="H10" s="170">
        <v>0</v>
      </c>
      <c r="I10" s="170">
        <f>E10*H10</f>
        <v>0</v>
      </c>
      <c r="J10" s="171">
        <f>C10*E10</f>
        <v>0.5</v>
      </c>
    </row>
    <row r="11" spans="1:10" x14ac:dyDescent="0.25">
      <c r="A11" s="166" t="s">
        <v>24</v>
      </c>
      <c r="B11" s="168" t="s">
        <v>267</v>
      </c>
      <c r="C11" s="166" t="s">
        <v>268</v>
      </c>
      <c r="D11" s="166"/>
      <c r="E11" s="169">
        <v>9</v>
      </c>
      <c r="F11" s="169">
        <v>779</v>
      </c>
      <c r="G11" s="169">
        <f t="shared" ref="G11:G21" si="3">E11*F11</f>
        <v>7011</v>
      </c>
      <c r="H11" s="170">
        <v>0</v>
      </c>
      <c r="I11" s="170">
        <f t="shared" ref="I11:I21" si="4">E11*H11</f>
        <v>0</v>
      </c>
      <c r="J11" s="171">
        <f t="shared" ref="J11:J21" si="5">C11*E11</f>
        <v>5.3999999999999995</v>
      </c>
    </row>
    <row r="12" spans="1:10" x14ac:dyDescent="0.25">
      <c r="A12" s="166" t="s">
        <v>26</v>
      </c>
      <c r="B12" s="168" t="s">
        <v>269</v>
      </c>
      <c r="C12" s="166" t="s">
        <v>259</v>
      </c>
      <c r="D12" s="166"/>
      <c r="E12" s="169">
        <v>8</v>
      </c>
      <c r="F12" s="169">
        <v>909</v>
      </c>
      <c r="G12" s="169">
        <f t="shared" si="3"/>
        <v>7272</v>
      </c>
      <c r="H12" s="170">
        <v>0</v>
      </c>
      <c r="I12" s="170">
        <f t="shared" si="4"/>
        <v>0</v>
      </c>
      <c r="J12" s="171">
        <f t="shared" si="5"/>
        <v>5.6</v>
      </c>
    </row>
    <row r="13" spans="1:10" x14ac:dyDescent="0.25">
      <c r="A13" s="166" t="s">
        <v>34</v>
      </c>
      <c r="B13" s="168" t="s">
        <v>270</v>
      </c>
      <c r="C13" s="166" t="s">
        <v>271</v>
      </c>
      <c r="D13" s="166"/>
      <c r="E13" s="169">
        <v>8</v>
      </c>
      <c r="F13" s="169">
        <v>1039</v>
      </c>
      <c r="G13" s="169">
        <f t="shared" si="3"/>
        <v>8312</v>
      </c>
      <c r="H13" s="170">
        <v>0</v>
      </c>
      <c r="I13" s="170">
        <f t="shared" si="4"/>
        <v>0</v>
      </c>
      <c r="J13" s="171">
        <f t="shared" si="5"/>
        <v>6.4</v>
      </c>
    </row>
    <row r="14" spans="1:10" x14ac:dyDescent="0.25">
      <c r="A14" s="166" t="s">
        <v>38</v>
      </c>
      <c r="B14" s="168" t="s">
        <v>272</v>
      </c>
      <c r="C14" s="166" t="s">
        <v>261</v>
      </c>
      <c r="D14" s="166"/>
      <c r="E14" s="169">
        <v>11</v>
      </c>
      <c r="F14" s="169">
        <v>1169</v>
      </c>
      <c r="G14" s="169">
        <f t="shared" si="3"/>
        <v>12859</v>
      </c>
      <c r="H14" s="170">
        <v>0</v>
      </c>
      <c r="I14" s="170">
        <f t="shared" si="4"/>
        <v>0</v>
      </c>
      <c r="J14" s="171">
        <f t="shared" si="5"/>
        <v>9.9</v>
      </c>
    </row>
    <row r="15" spans="1:10" x14ac:dyDescent="0.25">
      <c r="A15" s="166" t="s">
        <v>40</v>
      </c>
      <c r="B15" s="168" t="s">
        <v>273</v>
      </c>
      <c r="C15" s="166" t="s">
        <v>274</v>
      </c>
      <c r="D15" s="166"/>
      <c r="E15" s="169">
        <v>1</v>
      </c>
      <c r="F15" s="169">
        <v>1299</v>
      </c>
      <c r="G15" s="169">
        <f t="shared" si="3"/>
        <v>1299</v>
      </c>
      <c r="H15" s="170">
        <v>0</v>
      </c>
      <c r="I15" s="170">
        <f t="shared" si="4"/>
        <v>0</v>
      </c>
      <c r="J15" s="171">
        <f t="shared" si="5"/>
        <v>1</v>
      </c>
    </row>
    <row r="16" spans="1:10" x14ac:dyDescent="0.25">
      <c r="A16" s="166" t="s">
        <v>44</v>
      </c>
      <c r="B16" s="168" t="s">
        <v>275</v>
      </c>
      <c r="C16" s="166" t="s">
        <v>276</v>
      </c>
      <c r="D16" s="166"/>
      <c r="E16" s="169">
        <v>6</v>
      </c>
      <c r="F16" s="169">
        <v>1429</v>
      </c>
      <c r="G16" s="169">
        <f t="shared" si="3"/>
        <v>8574</v>
      </c>
      <c r="H16" s="170">
        <v>0</v>
      </c>
      <c r="I16" s="170">
        <f t="shared" si="4"/>
        <v>0</v>
      </c>
      <c r="J16" s="171">
        <f t="shared" si="5"/>
        <v>6.6000000000000005</v>
      </c>
    </row>
    <row r="17" spans="1:10" x14ac:dyDescent="0.25">
      <c r="A17" s="166" t="s">
        <v>225</v>
      </c>
      <c r="B17" s="168" t="s">
        <v>277</v>
      </c>
      <c r="C17" s="166" t="s">
        <v>263</v>
      </c>
      <c r="D17" s="166"/>
      <c r="E17" s="169">
        <v>10</v>
      </c>
      <c r="F17" s="169">
        <v>1559</v>
      </c>
      <c r="G17" s="169">
        <f t="shared" si="3"/>
        <v>15590</v>
      </c>
      <c r="H17" s="170">
        <v>0</v>
      </c>
      <c r="I17" s="170">
        <f t="shared" si="4"/>
        <v>0</v>
      </c>
      <c r="J17" s="171">
        <f t="shared" si="5"/>
        <v>12</v>
      </c>
    </row>
    <row r="18" spans="1:10" x14ac:dyDescent="0.25">
      <c r="A18" s="166" t="s">
        <v>180</v>
      </c>
      <c r="B18" s="168" t="s">
        <v>278</v>
      </c>
      <c r="C18" s="166" t="s">
        <v>279</v>
      </c>
      <c r="D18" s="166"/>
      <c r="E18" s="169">
        <v>5</v>
      </c>
      <c r="F18" s="169">
        <v>1689</v>
      </c>
      <c r="G18" s="169">
        <f t="shared" si="3"/>
        <v>8445</v>
      </c>
      <c r="H18" s="170">
        <v>0</v>
      </c>
      <c r="I18" s="170">
        <f t="shared" si="4"/>
        <v>0</v>
      </c>
      <c r="J18" s="171">
        <f t="shared" si="5"/>
        <v>6.5</v>
      </c>
    </row>
    <row r="19" spans="1:10" x14ac:dyDescent="0.25">
      <c r="A19" s="166" t="s">
        <v>54</v>
      </c>
      <c r="B19" s="168" t="s">
        <v>280</v>
      </c>
      <c r="C19" s="166" t="s">
        <v>281</v>
      </c>
      <c r="D19" s="166"/>
      <c r="E19" s="169">
        <v>1</v>
      </c>
      <c r="F19" s="169">
        <v>1819</v>
      </c>
      <c r="G19" s="169">
        <f t="shared" si="3"/>
        <v>1819</v>
      </c>
      <c r="H19" s="170">
        <v>0</v>
      </c>
      <c r="I19" s="170">
        <f t="shared" si="4"/>
        <v>0</v>
      </c>
      <c r="J19" s="171">
        <f t="shared" si="5"/>
        <v>1.4</v>
      </c>
    </row>
    <row r="20" spans="1:10" x14ac:dyDescent="0.25">
      <c r="A20" s="166" t="s">
        <v>282</v>
      </c>
      <c r="B20" s="168" t="s">
        <v>283</v>
      </c>
      <c r="C20" s="166" t="s">
        <v>284</v>
      </c>
      <c r="D20" s="166"/>
      <c r="E20" s="169">
        <v>2</v>
      </c>
      <c r="F20" s="169">
        <v>1948</v>
      </c>
      <c r="G20" s="169">
        <f t="shared" si="3"/>
        <v>3896</v>
      </c>
      <c r="H20" s="170">
        <v>0</v>
      </c>
      <c r="I20" s="170">
        <f t="shared" si="4"/>
        <v>0</v>
      </c>
      <c r="J20" s="171">
        <f t="shared" si="5"/>
        <v>3</v>
      </c>
    </row>
    <row r="21" spans="1:10" x14ac:dyDescent="0.25">
      <c r="A21" s="166" t="s">
        <v>285</v>
      </c>
      <c r="B21" s="168" t="s">
        <v>286</v>
      </c>
      <c r="C21" s="166" t="s">
        <v>287</v>
      </c>
      <c r="D21" s="166"/>
      <c r="E21" s="169">
        <v>1</v>
      </c>
      <c r="F21" s="169">
        <v>2078</v>
      </c>
      <c r="G21" s="169">
        <f t="shared" si="3"/>
        <v>2078</v>
      </c>
      <c r="H21" s="170">
        <v>0</v>
      </c>
      <c r="I21" s="170">
        <f t="shared" si="4"/>
        <v>0</v>
      </c>
      <c r="J21" s="171">
        <f t="shared" si="5"/>
        <v>1.6</v>
      </c>
    </row>
    <row r="22" spans="1:10" ht="28.5" x14ac:dyDescent="0.25">
      <c r="A22" s="166"/>
      <c r="B22" s="167" t="s">
        <v>288</v>
      </c>
      <c r="C22" s="167"/>
      <c r="D22" s="166"/>
      <c r="E22" s="169"/>
      <c r="F22" s="169"/>
      <c r="G22" s="169"/>
      <c r="H22" s="170"/>
      <c r="I22" s="170"/>
      <c r="J22" s="171"/>
    </row>
    <row r="23" spans="1:10" x14ac:dyDescent="0.25">
      <c r="A23" s="166" t="s">
        <v>289</v>
      </c>
      <c r="B23" s="168" t="s">
        <v>290</v>
      </c>
      <c r="C23" s="166" t="s">
        <v>259</v>
      </c>
      <c r="D23" s="166" t="s">
        <v>10</v>
      </c>
      <c r="E23" s="169">
        <v>5</v>
      </c>
      <c r="F23" s="169">
        <v>1192</v>
      </c>
      <c r="G23" s="169">
        <f>E23*F23</f>
        <v>5960</v>
      </c>
      <c r="H23" s="170">
        <v>0</v>
      </c>
      <c r="I23" s="170">
        <f>E23*H23</f>
        <v>0</v>
      </c>
      <c r="J23" s="171">
        <f>C23*E23</f>
        <v>3.5</v>
      </c>
    </row>
    <row r="24" spans="1:10" x14ac:dyDescent="0.25">
      <c r="A24" s="166" t="s">
        <v>291</v>
      </c>
      <c r="B24" s="168" t="s">
        <v>292</v>
      </c>
      <c r="C24" s="166" t="s">
        <v>271</v>
      </c>
      <c r="D24" s="166"/>
      <c r="E24" s="169">
        <v>3</v>
      </c>
      <c r="F24" s="169">
        <v>1362</v>
      </c>
      <c r="G24" s="169">
        <f t="shared" ref="G24:G29" si="6">E24*F24</f>
        <v>4086</v>
      </c>
      <c r="H24" s="170">
        <v>0</v>
      </c>
      <c r="I24" s="170">
        <f t="shared" ref="I24:I29" si="7">E24*H24</f>
        <v>0</v>
      </c>
      <c r="J24" s="171">
        <f t="shared" ref="J24:J29" si="8">C24*E24</f>
        <v>2.4000000000000004</v>
      </c>
    </row>
    <row r="25" spans="1:10" x14ac:dyDescent="0.25">
      <c r="A25" s="166" t="s">
        <v>66</v>
      </c>
      <c r="B25" s="168" t="s">
        <v>293</v>
      </c>
      <c r="C25" s="166" t="s">
        <v>274</v>
      </c>
      <c r="D25" s="166"/>
      <c r="E25" s="169">
        <v>4</v>
      </c>
      <c r="F25" s="169">
        <v>1703</v>
      </c>
      <c r="G25" s="169">
        <f t="shared" si="6"/>
        <v>6812</v>
      </c>
      <c r="H25" s="170">
        <v>0</v>
      </c>
      <c r="I25" s="170">
        <f t="shared" si="7"/>
        <v>0</v>
      </c>
      <c r="J25" s="171">
        <f t="shared" si="8"/>
        <v>4</v>
      </c>
    </row>
    <row r="26" spans="1:10" x14ac:dyDescent="0.25">
      <c r="A26" s="166" t="s">
        <v>70</v>
      </c>
      <c r="B26" s="168" t="s">
        <v>294</v>
      </c>
      <c r="C26" s="166" t="s">
        <v>263</v>
      </c>
      <c r="D26" s="166"/>
      <c r="E26" s="169">
        <v>2</v>
      </c>
      <c r="F26" s="169">
        <v>2043</v>
      </c>
      <c r="G26" s="169">
        <f t="shared" si="6"/>
        <v>4086</v>
      </c>
      <c r="H26" s="170">
        <v>0</v>
      </c>
      <c r="I26" s="170">
        <f t="shared" si="7"/>
        <v>0</v>
      </c>
      <c r="J26" s="171">
        <f t="shared" si="8"/>
        <v>2.4</v>
      </c>
    </row>
    <row r="27" spans="1:10" x14ac:dyDescent="0.25">
      <c r="A27" s="166" t="s">
        <v>71</v>
      </c>
      <c r="B27" s="168" t="s">
        <v>295</v>
      </c>
      <c r="C27" s="166" t="s">
        <v>279</v>
      </c>
      <c r="D27" s="166"/>
      <c r="E27" s="169">
        <v>4</v>
      </c>
      <c r="F27" s="169">
        <v>2214</v>
      </c>
      <c r="G27" s="169">
        <f t="shared" si="6"/>
        <v>8856</v>
      </c>
      <c r="H27" s="170">
        <v>0</v>
      </c>
      <c r="I27" s="170">
        <f t="shared" si="7"/>
        <v>0</v>
      </c>
      <c r="J27" s="171">
        <f t="shared" si="8"/>
        <v>5.2</v>
      </c>
    </row>
    <row r="28" spans="1:10" x14ac:dyDescent="0.25">
      <c r="A28" s="166" t="s">
        <v>296</v>
      </c>
      <c r="B28" s="168" t="s">
        <v>297</v>
      </c>
      <c r="C28" s="166" t="s">
        <v>284</v>
      </c>
      <c r="D28" s="166"/>
      <c r="E28" s="169">
        <v>11</v>
      </c>
      <c r="F28" s="169">
        <v>2554</v>
      </c>
      <c r="G28" s="169">
        <f t="shared" si="6"/>
        <v>28094</v>
      </c>
      <c r="H28" s="170">
        <v>0</v>
      </c>
      <c r="I28" s="170">
        <f t="shared" si="7"/>
        <v>0</v>
      </c>
      <c r="J28" s="171">
        <f t="shared" si="8"/>
        <v>16.5</v>
      </c>
    </row>
    <row r="29" spans="1:10" x14ac:dyDescent="0.25">
      <c r="A29" s="166" t="s">
        <v>298</v>
      </c>
      <c r="B29" s="168" t="s">
        <v>299</v>
      </c>
      <c r="C29" s="166" t="s">
        <v>287</v>
      </c>
      <c r="D29" s="166"/>
      <c r="E29" s="169">
        <v>2</v>
      </c>
      <c r="F29" s="169">
        <v>2724</v>
      </c>
      <c r="G29" s="169">
        <f t="shared" si="6"/>
        <v>5448</v>
      </c>
      <c r="H29" s="170">
        <v>0</v>
      </c>
      <c r="I29" s="170">
        <f t="shared" si="7"/>
        <v>0</v>
      </c>
      <c r="J29" s="171">
        <f t="shared" si="8"/>
        <v>3.2</v>
      </c>
    </row>
    <row r="30" spans="1:10" ht="28.5" x14ac:dyDescent="0.25">
      <c r="A30" s="166"/>
      <c r="B30" s="167" t="s">
        <v>300</v>
      </c>
      <c r="C30" s="167"/>
      <c r="D30" s="166" t="s">
        <v>10</v>
      </c>
      <c r="E30" s="169"/>
      <c r="F30" s="169"/>
      <c r="G30" s="169"/>
      <c r="H30" s="170"/>
      <c r="I30" s="170"/>
      <c r="J30" s="171"/>
    </row>
    <row r="31" spans="1:10" x14ac:dyDescent="0.25">
      <c r="A31" s="166" t="s">
        <v>301</v>
      </c>
      <c r="B31" s="168" t="s">
        <v>302</v>
      </c>
      <c r="C31" s="166" t="s">
        <v>266</v>
      </c>
      <c r="D31" s="166"/>
      <c r="E31" s="169">
        <v>1</v>
      </c>
      <c r="F31" s="169">
        <v>1094</v>
      </c>
      <c r="G31" s="169">
        <f>E31*F31</f>
        <v>1094</v>
      </c>
      <c r="H31" s="170">
        <v>0</v>
      </c>
      <c r="I31" s="170">
        <f>E31*H31</f>
        <v>0</v>
      </c>
      <c r="J31" s="171">
        <f>C31*E31</f>
        <v>0.5</v>
      </c>
    </row>
    <row r="32" spans="1:10" x14ac:dyDescent="0.25">
      <c r="A32" s="166" t="s">
        <v>303</v>
      </c>
      <c r="B32" s="168" t="s">
        <v>304</v>
      </c>
      <c r="C32" s="166" t="s">
        <v>268</v>
      </c>
      <c r="D32" s="166"/>
      <c r="E32" s="169">
        <v>1</v>
      </c>
      <c r="F32" s="169">
        <v>1313</v>
      </c>
      <c r="G32" s="169">
        <f t="shared" ref="G32:G41" si="9">E32*F32</f>
        <v>1313</v>
      </c>
      <c r="H32" s="170">
        <v>0</v>
      </c>
      <c r="I32" s="170">
        <f t="shared" ref="I32:I41" si="10">E32*H32</f>
        <v>0</v>
      </c>
      <c r="J32" s="171">
        <f t="shared" ref="J32:J41" si="11">C32*E32</f>
        <v>0.6</v>
      </c>
    </row>
    <row r="33" spans="1:10" x14ac:dyDescent="0.25">
      <c r="A33" s="166" t="s">
        <v>305</v>
      </c>
      <c r="B33" s="168" t="s">
        <v>306</v>
      </c>
      <c r="C33" s="166" t="s">
        <v>259</v>
      </c>
      <c r="D33" s="166"/>
      <c r="E33" s="169">
        <v>8</v>
      </c>
      <c r="F33" s="169">
        <v>1532</v>
      </c>
      <c r="G33" s="169">
        <f t="shared" si="9"/>
        <v>12256</v>
      </c>
      <c r="H33" s="170">
        <v>0</v>
      </c>
      <c r="I33" s="170">
        <f t="shared" si="10"/>
        <v>0</v>
      </c>
      <c r="J33" s="171">
        <f t="shared" si="11"/>
        <v>5.6</v>
      </c>
    </row>
    <row r="34" spans="1:10" x14ac:dyDescent="0.25">
      <c r="A34" s="166" t="s">
        <v>307</v>
      </c>
      <c r="B34" s="168" t="s">
        <v>308</v>
      </c>
      <c r="C34" s="166" t="s">
        <v>271</v>
      </c>
      <c r="D34" s="166"/>
      <c r="E34" s="169">
        <v>14</v>
      </c>
      <c r="F34" s="169">
        <v>1751</v>
      </c>
      <c r="G34" s="169">
        <f t="shared" si="9"/>
        <v>24514</v>
      </c>
      <c r="H34" s="170">
        <v>0</v>
      </c>
      <c r="I34" s="170">
        <f t="shared" si="10"/>
        <v>0</v>
      </c>
      <c r="J34" s="171">
        <f t="shared" si="11"/>
        <v>11.200000000000001</v>
      </c>
    </row>
    <row r="35" spans="1:10" x14ac:dyDescent="0.25">
      <c r="A35" s="166" t="s">
        <v>309</v>
      </c>
      <c r="B35" s="168" t="s">
        <v>310</v>
      </c>
      <c r="C35" s="166" t="s">
        <v>261</v>
      </c>
      <c r="D35" s="166"/>
      <c r="E35" s="169">
        <v>9</v>
      </c>
      <c r="F35" s="169">
        <v>1969</v>
      </c>
      <c r="G35" s="169">
        <f t="shared" si="9"/>
        <v>17721</v>
      </c>
      <c r="H35" s="170">
        <v>0</v>
      </c>
      <c r="I35" s="170">
        <f t="shared" si="10"/>
        <v>0</v>
      </c>
      <c r="J35" s="171">
        <f t="shared" si="11"/>
        <v>8.1</v>
      </c>
    </row>
    <row r="36" spans="1:10" x14ac:dyDescent="0.25">
      <c r="A36" s="166" t="s">
        <v>311</v>
      </c>
      <c r="B36" s="168" t="s">
        <v>312</v>
      </c>
      <c r="C36" s="166" t="s">
        <v>274</v>
      </c>
      <c r="D36" s="166"/>
      <c r="E36" s="169">
        <v>5</v>
      </c>
      <c r="F36" s="169">
        <v>2188</v>
      </c>
      <c r="G36" s="169">
        <f t="shared" si="9"/>
        <v>10940</v>
      </c>
      <c r="H36" s="170">
        <v>0</v>
      </c>
      <c r="I36" s="170">
        <f t="shared" si="10"/>
        <v>0</v>
      </c>
      <c r="J36" s="171">
        <f t="shared" si="11"/>
        <v>5</v>
      </c>
    </row>
    <row r="37" spans="1:10" x14ac:dyDescent="0.25">
      <c r="A37" s="166" t="s">
        <v>76</v>
      </c>
      <c r="B37" s="168" t="s">
        <v>313</v>
      </c>
      <c r="C37" s="166" t="s">
        <v>276</v>
      </c>
      <c r="D37" s="166"/>
      <c r="E37" s="169">
        <v>1</v>
      </c>
      <c r="F37" s="169">
        <v>2407</v>
      </c>
      <c r="G37" s="169">
        <f t="shared" si="9"/>
        <v>2407</v>
      </c>
      <c r="H37" s="170">
        <v>0</v>
      </c>
      <c r="I37" s="170">
        <f t="shared" si="10"/>
        <v>0</v>
      </c>
      <c r="J37" s="171">
        <f t="shared" si="11"/>
        <v>1.1000000000000001</v>
      </c>
    </row>
    <row r="38" spans="1:10" x14ac:dyDescent="0.25">
      <c r="A38" s="166" t="s">
        <v>314</v>
      </c>
      <c r="B38" s="168" t="s">
        <v>315</v>
      </c>
      <c r="C38" s="166" t="s">
        <v>263</v>
      </c>
      <c r="D38" s="166"/>
      <c r="E38" s="169">
        <v>3</v>
      </c>
      <c r="F38" s="169">
        <v>2626</v>
      </c>
      <c r="G38" s="169">
        <f t="shared" si="9"/>
        <v>7878</v>
      </c>
      <c r="H38" s="170">
        <v>0</v>
      </c>
      <c r="I38" s="170">
        <f t="shared" si="10"/>
        <v>0</v>
      </c>
      <c r="J38" s="171">
        <f t="shared" si="11"/>
        <v>3.5999999999999996</v>
      </c>
    </row>
    <row r="39" spans="1:10" x14ac:dyDescent="0.25">
      <c r="A39" s="166" t="s">
        <v>316</v>
      </c>
      <c r="B39" s="168" t="s">
        <v>317</v>
      </c>
      <c r="C39" s="166" t="s">
        <v>279</v>
      </c>
      <c r="D39" s="166"/>
      <c r="E39" s="169">
        <v>9</v>
      </c>
      <c r="F39" s="169">
        <v>2845</v>
      </c>
      <c r="G39" s="169">
        <f t="shared" si="9"/>
        <v>25605</v>
      </c>
      <c r="H39" s="170">
        <v>0</v>
      </c>
      <c r="I39" s="170">
        <f t="shared" si="10"/>
        <v>0</v>
      </c>
      <c r="J39" s="171">
        <f t="shared" si="11"/>
        <v>11.700000000000001</v>
      </c>
    </row>
    <row r="40" spans="1:10" x14ac:dyDescent="0.25">
      <c r="A40" s="166" t="s">
        <v>318</v>
      </c>
      <c r="B40" s="168" t="s">
        <v>319</v>
      </c>
      <c r="C40" s="166" t="s">
        <v>281</v>
      </c>
      <c r="D40" s="166"/>
      <c r="E40" s="169">
        <v>9</v>
      </c>
      <c r="F40" s="169">
        <v>3063</v>
      </c>
      <c r="G40" s="169">
        <f t="shared" si="9"/>
        <v>27567</v>
      </c>
      <c r="H40" s="170">
        <v>0</v>
      </c>
      <c r="I40" s="170">
        <f t="shared" si="10"/>
        <v>0</v>
      </c>
      <c r="J40" s="171">
        <f t="shared" si="11"/>
        <v>12.6</v>
      </c>
    </row>
    <row r="41" spans="1:10" x14ac:dyDescent="0.25">
      <c r="A41" s="166" t="s">
        <v>320</v>
      </c>
      <c r="B41" s="168" t="s">
        <v>321</v>
      </c>
      <c r="C41" s="166" t="s">
        <v>281</v>
      </c>
      <c r="D41" s="166"/>
      <c r="E41" s="169">
        <v>5</v>
      </c>
      <c r="F41" s="169">
        <v>3282</v>
      </c>
      <c r="G41" s="169">
        <f t="shared" si="9"/>
        <v>16410</v>
      </c>
      <c r="H41" s="170">
        <v>0</v>
      </c>
      <c r="I41" s="170">
        <f t="shared" si="10"/>
        <v>0</v>
      </c>
      <c r="J41" s="171">
        <f t="shared" si="11"/>
        <v>7</v>
      </c>
    </row>
    <row r="42" spans="1:10" ht="28.5" x14ac:dyDescent="0.25">
      <c r="A42" s="166"/>
      <c r="B42" s="167" t="s">
        <v>322</v>
      </c>
      <c r="C42" s="167"/>
      <c r="D42" s="166" t="s">
        <v>10</v>
      </c>
      <c r="E42" s="169"/>
      <c r="F42" s="169"/>
      <c r="G42" s="169"/>
      <c r="H42" s="170">
        <v>0</v>
      </c>
      <c r="I42" s="170"/>
      <c r="J42" s="171"/>
    </row>
    <row r="43" spans="1:10" x14ac:dyDescent="0.25">
      <c r="A43" s="166"/>
      <c r="B43" s="168" t="s">
        <v>323</v>
      </c>
      <c r="C43" s="166" t="s">
        <v>274</v>
      </c>
      <c r="D43" s="166"/>
      <c r="E43" s="169">
        <v>1</v>
      </c>
      <c r="F43" s="169">
        <v>2095</v>
      </c>
      <c r="G43" s="169">
        <f>E43*F43</f>
        <v>2095</v>
      </c>
      <c r="H43" s="170">
        <v>0</v>
      </c>
      <c r="I43" s="170">
        <f>E43*H43</f>
        <v>0</v>
      </c>
      <c r="J43" s="171">
        <f>E43-C43</f>
        <v>0</v>
      </c>
    </row>
    <row r="44" spans="1:10" ht="28.5" x14ac:dyDescent="0.25">
      <c r="A44" s="166"/>
      <c r="B44" s="167" t="s">
        <v>324</v>
      </c>
      <c r="C44" s="167"/>
      <c r="D44" s="166" t="s">
        <v>10</v>
      </c>
      <c r="E44" s="169"/>
      <c r="F44" s="169"/>
      <c r="G44" s="169"/>
      <c r="H44" s="170">
        <v>0</v>
      </c>
      <c r="I44" s="170"/>
      <c r="J44" s="171"/>
    </row>
    <row r="45" spans="1:10" x14ac:dyDescent="0.25">
      <c r="A45" s="166"/>
      <c r="B45" s="168" t="s">
        <v>325</v>
      </c>
      <c r="C45" s="166" t="s">
        <v>261</v>
      </c>
      <c r="D45" s="166"/>
      <c r="E45" s="169">
        <v>1</v>
      </c>
      <c r="F45" s="169">
        <v>2800</v>
      </c>
      <c r="G45" s="169">
        <f>E45*F45</f>
        <v>2800</v>
      </c>
      <c r="H45" s="170">
        <v>0</v>
      </c>
      <c r="I45" s="170">
        <f>E45*H45</f>
        <v>0</v>
      </c>
      <c r="J45" s="171">
        <f>C45*E45</f>
        <v>0.9</v>
      </c>
    </row>
    <row r="46" spans="1:10" x14ac:dyDescent="0.25">
      <c r="A46" s="166"/>
      <c r="B46" s="168" t="s">
        <v>326</v>
      </c>
      <c r="C46" s="166" t="s">
        <v>274</v>
      </c>
      <c r="D46" s="166"/>
      <c r="E46" s="169">
        <v>4</v>
      </c>
      <c r="F46" s="169">
        <v>3111</v>
      </c>
      <c r="G46" s="169">
        <f t="shared" ref="G46:G53" si="12">E46*F46</f>
        <v>12444</v>
      </c>
      <c r="H46" s="170">
        <v>0</v>
      </c>
      <c r="I46" s="170">
        <f t="shared" ref="I46:I53" si="13">E46*H46</f>
        <v>0</v>
      </c>
      <c r="J46" s="171">
        <f t="shared" ref="J46:J53" si="14">C46*E46</f>
        <v>4</v>
      </c>
    </row>
    <row r="47" spans="1:10" x14ac:dyDescent="0.25">
      <c r="A47" s="166"/>
      <c r="B47" s="168" t="s">
        <v>327</v>
      </c>
      <c r="C47" s="166" t="s">
        <v>276</v>
      </c>
      <c r="D47" s="166"/>
      <c r="E47" s="169">
        <v>4</v>
      </c>
      <c r="F47" s="169">
        <v>3422</v>
      </c>
      <c r="G47" s="169">
        <f t="shared" si="12"/>
        <v>13688</v>
      </c>
      <c r="H47" s="170">
        <v>0</v>
      </c>
      <c r="I47" s="170">
        <f t="shared" si="13"/>
        <v>0</v>
      </c>
      <c r="J47" s="171">
        <f t="shared" si="14"/>
        <v>4.4000000000000004</v>
      </c>
    </row>
    <row r="48" spans="1:10" x14ac:dyDescent="0.25">
      <c r="A48" s="166"/>
      <c r="B48" s="168" t="s">
        <v>328</v>
      </c>
      <c r="C48" s="166" t="s">
        <v>263</v>
      </c>
      <c r="D48" s="166"/>
      <c r="E48" s="169">
        <v>2</v>
      </c>
      <c r="F48" s="169">
        <v>3733</v>
      </c>
      <c r="G48" s="169">
        <f t="shared" si="12"/>
        <v>7466</v>
      </c>
      <c r="H48" s="170">
        <v>0</v>
      </c>
      <c r="I48" s="170">
        <f t="shared" si="13"/>
        <v>0</v>
      </c>
      <c r="J48" s="171">
        <f t="shared" si="14"/>
        <v>2.4</v>
      </c>
    </row>
    <row r="49" spans="1:10" x14ac:dyDescent="0.25">
      <c r="A49" s="166"/>
      <c r="B49" s="168" t="s">
        <v>329</v>
      </c>
      <c r="C49" s="166" t="s">
        <v>279</v>
      </c>
      <c r="D49" s="166"/>
      <c r="E49" s="169">
        <v>1</v>
      </c>
      <c r="F49" s="169">
        <v>4044</v>
      </c>
      <c r="G49" s="169">
        <f t="shared" si="12"/>
        <v>4044</v>
      </c>
      <c r="H49" s="170">
        <v>0</v>
      </c>
      <c r="I49" s="170">
        <f t="shared" si="13"/>
        <v>0</v>
      </c>
      <c r="J49" s="171">
        <f t="shared" si="14"/>
        <v>1.3</v>
      </c>
    </row>
    <row r="50" spans="1:10" x14ac:dyDescent="0.25">
      <c r="A50" s="166"/>
      <c r="B50" s="168" t="s">
        <v>330</v>
      </c>
      <c r="C50" s="166" t="s">
        <v>281</v>
      </c>
      <c r="D50" s="166"/>
      <c r="E50" s="169">
        <v>1</v>
      </c>
      <c r="F50" s="169">
        <v>4355</v>
      </c>
      <c r="G50" s="169">
        <f t="shared" si="12"/>
        <v>4355</v>
      </c>
      <c r="H50" s="170">
        <v>0</v>
      </c>
      <c r="I50" s="170">
        <f t="shared" si="13"/>
        <v>0</v>
      </c>
      <c r="J50" s="171">
        <f t="shared" si="14"/>
        <v>1.4</v>
      </c>
    </row>
    <row r="51" spans="1:10" x14ac:dyDescent="0.25">
      <c r="A51" s="166"/>
      <c r="B51" s="168" t="s">
        <v>331</v>
      </c>
      <c r="C51" s="166" t="s">
        <v>284</v>
      </c>
      <c r="D51" s="166"/>
      <c r="E51" s="169">
        <v>3</v>
      </c>
      <c r="F51" s="169">
        <v>4666</v>
      </c>
      <c r="G51" s="169">
        <f t="shared" si="12"/>
        <v>13998</v>
      </c>
      <c r="H51" s="170">
        <v>0</v>
      </c>
      <c r="I51" s="170">
        <f t="shared" si="13"/>
        <v>0</v>
      </c>
      <c r="J51" s="171">
        <f t="shared" si="14"/>
        <v>4.5</v>
      </c>
    </row>
    <row r="52" spans="1:10" x14ac:dyDescent="0.25">
      <c r="A52" s="166"/>
      <c r="B52" s="168" t="s">
        <v>332</v>
      </c>
      <c r="C52" s="166" t="s">
        <v>287</v>
      </c>
      <c r="D52" s="166"/>
      <c r="E52" s="169">
        <v>1</v>
      </c>
      <c r="F52" s="169">
        <v>4977</v>
      </c>
      <c r="G52" s="169">
        <f t="shared" si="12"/>
        <v>4977</v>
      </c>
      <c r="H52" s="170">
        <v>0</v>
      </c>
      <c r="I52" s="170">
        <f t="shared" si="13"/>
        <v>0</v>
      </c>
      <c r="J52" s="171">
        <f t="shared" si="14"/>
        <v>1.6</v>
      </c>
    </row>
    <row r="53" spans="1:10" x14ac:dyDescent="0.25">
      <c r="A53" s="166"/>
      <c r="B53" s="168" t="s">
        <v>333</v>
      </c>
      <c r="C53" s="166" t="s">
        <v>334</v>
      </c>
      <c r="D53" s="166"/>
      <c r="E53" s="169">
        <v>3</v>
      </c>
      <c r="F53" s="169">
        <v>5288</v>
      </c>
      <c r="G53" s="169">
        <f t="shared" si="12"/>
        <v>15864</v>
      </c>
      <c r="H53" s="170">
        <v>0</v>
      </c>
      <c r="I53" s="170">
        <f t="shared" si="13"/>
        <v>0</v>
      </c>
      <c r="J53" s="171">
        <f t="shared" si="14"/>
        <v>5.0999999999999996</v>
      </c>
    </row>
    <row r="54" spans="1:10" ht="28.5" x14ac:dyDescent="0.25">
      <c r="A54" s="166"/>
      <c r="B54" s="167" t="s">
        <v>335</v>
      </c>
      <c r="C54" s="167"/>
      <c r="D54" s="166" t="s">
        <v>10</v>
      </c>
      <c r="E54" s="169"/>
      <c r="F54" s="169"/>
      <c r="G54" s="169"/>
      <c r="H54" s="170"/>
      <c r="I54" s="170"/>
      <c r="J54" s="171"/>
    </row>
    <row r="55" spans="1:10" x14ac:dyDescent="0.25">
      <c r="A55" s="166"/>
      <c r="B55" s="168" t="s">
        <v>347</v>
      </c>
      <c r="C55" s="166" t="s">
        <v>261</v>
      </c>
      <c r="D55" s="166"/>
      <c r="E55" s="169">
        <v>3</v>
      </c>
      <c r="F55" s="169">
        <v>1969</v>
      </c>
      <c r="G55" s="169">
        <f>E55*F55</f>
        <v>5907</v>
      </c>
      <c r="H55" s="170">
        <v>0</v>
      </c>
      <c r="I55" s="170">
        <f>H55*E55</f>
        <v>0</v>
      </c>
      <c r="J55" s="171">
        <f>C55*E55</f>
        <v>2.7</v>
      </c>
    </row>
    <row r="56" spans="1:10" ht="28.5" x14ac:dyDescent="0.25">
      <c r="A56" s="166"/>
      <c r="B56" s="167" t="s">
        <v>336</v>
      </c>
      <c r="C56" s="167"/>
      <c r="D56" s="172" t="s">
        <v>10</v>
      </c>
      <c r="E56" s="171"/>
      <c r="F56" s="169"/>
      <c r="G56" s="169"/>
      <c r="H56" s="170">
        <v>0</v>
      </c>
      <c r="I56" s="170"/>
      <c r="J56" s="171"/>
    </row>
    <row r="57" spans="1:10" ht="15.75" thickBot="1" x14ac:dyDescent="0.3">
      <c r="A57" s="184"/>
      <c r="B57" s="185" t="s">
        <v>346</v>
      </c>
      <c r="C57" s="184" t="s">
        <v>274</v>
      </c>
      <c r="D57" s="184"/>
      <c r="E57" s="186">
        <v>1</v>
      </c>
      <c r="F57" s="186">
        <v>3111</v>
      </c>
      <c r="G57" s="186">
        <f>E57*F57</f>
        <v>3111</v>
      </c>
      <c r="H57" s="187">
        <v>0</v>
      </c>
      <c r="I57" s="187">
        <f>E57*H57</f>
        <v>0</v>
      </c>
      <c r="J57" s="188">
        <f>C57*E57</f>
        <v>1</v>
      </c>
    </row>
    <row r="58" spans="1:10" ht="15.75" thickBot="1" x14ac:dyDescent="0.3">
      <c r="A58" s="189"/>
      <c r="B58" s="192"/>
      <c r="C58" s="189"/>
      <c r="D58" s="198"/>
      <c r="E58" s="202" t="s">
        <v>10</v>
      </c>
      <c r="F58" s="206"/>
      <c r="G58" s="202" t="s">
        <v>337</v>
      </c>
      <c r="H58" s="211"/>
      <c r="I58" s="202" t="s">
        <v>338</v>
      </c>
      <c r="J58" s="221" t="s">
        <v>14</v>
      </c>
    </row>
    <row r="59" spans="1:10" ht="15.75" thickBot="1" x14ac:dyDescent="0.3">
      <c r="A59" s="189"/>
      <c r="B59" s="193" t="s">
        <v>339</v>
      </c>
      <c r="C59" s="197"/>
      <c r="D59" s="199"/>
      <c r="E59" s="202">
        <f>SUM(E5:E58)</f>
        <v>191</v>
      </c>
      <c r="F59" s="206"/>
      <c r="G59" s="202">
        <f>SUM(G5:G58)</f>
        <v>383723</v>
      </c>
      <c r="H59" s="211"/>
      <c r="I59" s="219">
        <f>SUM(I5:I58)</f>
        <v>0</v>
      </c>
      <c r="J59" s="216">
        <f>SUM(J5:J58)</f>
        <v>198.39999999999998</v>
      </c>
    </row>
    <row r="60" spans="1:10" ht="15.75" thickBot="1" x14ac:dyDescent="0.3">
      <c r="A60" s="189"/>
      <c r="B60" s="194" t="s">
        <v>340</v>
      </c>
      <c r="C60" s="197"/>
      <c r="D60" s="199"/>
      <c r="E60" s="202"/>
      <c r="F60" s="206"/>
      <c r="G60" s="202">
        <f>G59/1000</f>
        <v>383.72300000000001</v>
      </c>
      <c r="H60" s="212"/>
      <c r="I60" s="219"/>
      <c r="J60" s="215"/>
    </row>
    <row r="61" spans="1:10" ht="15.75" thickBot="1" x14ac:dyDescent="0.3">
      <c r="A61" s="189"/>
      <c r="B61" s="194" t="s">
        <v>341</v>
      </c>
      <c r="C61" s="197"/>
      <c r="D61" s="198"/>
      <c r="E61" s="203"/>
      <c r="F61" s="207"/>
      <c r="G61" s="210">
        <f>G60/100</f>
        <v>3.8372299999999999</v>
      </c>
      <c r="H61" s="212"/>
      <c r="I61" s="219"/>
      <c r="J61" s="215"/>
    </row>
    <row r="62" spans="1:10" x14ac:dyDescent="0.25">
      <c r="A62" s="190"/>
      <c r="B62" s="195" t="s">
        <v>342</v>
      </c>
      <c r="C62" s="190"/>
      <c r="D62" s="200"/>
      <c r="E62" s="204"/>
      <c r="F62" s="208"/>
      <c r="G62" s="204"/>
      <c r="H62" s="213"/>
      <c r="I62" s="243">
        <f>I59/G60</f>
        <v>0</v>
      </c>
      <c r="J62" s="217"/>
    </row>
    <row r="63" spans="1:10" ht="15.75" thickBot="1" x14ac:dyDescent="0.3">
      <c r="A63" s="191"/>
      <c r="B63" s="196" t="s">
        <v>343</v>
      </c>
      <c r="C63" s="191"/>
      <c r="D63" s="201"/>
      <c r="E63" s="205"/>
      <c r="F63" s="209"/>
      <c r="G63" s="205"/>
      <c r="H63" s="214"/>
      <c r="I63" s="220"/>
      <c r="J63" s="218"/>
    </row>
  </sheetData>
  <mergeCells count="2">
    <mergeCell ref="A2:E2"/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КП ОВ1</vt:lpstr>
      <vt:lpstr>Ведомость радиаторов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Сергиенко Елена Анатольевна</dc:creator>
  <cp:lastModifiedBy>Король Татьяна Георгиевна</cp:lastModifiedBy>
  <cp:lastPrinted>2024-10-16T13:02:20Z</cp:lastPrinted>
  <dcterms:created xsi:type="dcterms:W3CDTF">2024-02-16T07:20:56Z</dcterms:created>
  <dcterms:modified xsi:type="dcterms:W3CDTF">2024-10-18T06:18:14Z</dcterms:modified>
</cp:coreProperties>
</file>